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cta-ad003\shareddocs\FINANCE FOLDER\Texas Comptroller Leadership Circle Award\"/>
    </mc:Choice>
  </mc:AlternateContent>
  <xr:revisionPtr revIDLastSave="0" documentId="13_ncr:1_{DF6235CE-163E-4F44-9743-CB7104A65FF8}" xr6:coauthVersionLast="41" xr6:coauthVersionMax="41" xr10:uidLastSave="{00000000-0000-0000-0000-000000000000}"/>
  <bookViews>
    <workbookView xWindow="-120" yWindow="-120" windowWidth="29040" windowHeight="15840" xr2:uid="{D3527346-C0AA-4143-857A-62FF55912D8B}"/>
  </bookViews>
  <sheets>
    <sheet name="DCTA" sheetId="1" r:id="rId1"/>
    <sheet name="NTM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9" i="2" l="1"/>
  <c r="G79" i="2"/>
  <c r="H79" i="2"/>
  <c r="I79" i="2"/>
  <c r="J79" i="2"/>
  <c r="K79" i="2"/>
  <c r="L79" i="2"/>
  <c r="M79" i="2"/>
  <c r="N79" i="2"/>
  <c r="O79" i="2"/>
  <c r="P79" i="2"/>
  <c r="Q79" i="2"/>
  <c r="R79" i="2"/>
  <c r="E79" i="2"/>
  <c r="D79" i="2"/>
  <c r="C79" i="2"/>
  <c r="U36" i="2" l="1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25" i="2"/>
  <c r="U26" i="2"/>
  <c r="U27" i="2"/>
  <c r="U28" i="2"/>
  <c r="U29" i="2"/>
  <c r="U30" i="2"/>
  <c r="U31" i="2"/>
  <c r="U32" i="2"/>
  <c r="U33" i="2"/>
  <c r="U34" i="2"/>
  <c r="U35" i="2"/>
  <c r="U24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8" i="2"/>
  <c r="U3" i="2"/>
  <c r="U4" i="2"/>
  <c r="U5" i="2"/>
  <c r="U2" i="2"/>
  <c r="AP17" i="1"/>
  <c r="AP25" i="1"/>
  <c r="AP30" i="1"/>
  <c r="AP32" i="1"/>
  <c r="S25" i="2" l="1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U79" i="2" s="1"/>
  <c r="S24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8" i="2"/>
  <c r="S3" i="2"/>
  <c r="S2" i="2"/>
  <c r="S31" i="1"/>
  <c r="AI101" i="1"/>
  <c r="AF101" i="1"/>
  <c r="AE101" i="1"/>
  <c r="AD101" i="1"/>
  <c r="AC101" i="1"/>
  <c r="Y101" i="1"/>
  <c r="U101" i="1"/>
  <c r="T101" i="1"/>
  <c r="S101" i="1"/>
  <c r="Q101" i="1"/>
  <c r="P101" i="1"/>
  <c r="O101" i="1"/>
  <c r="N101" i="1"/>
  <c r="K101" i="1"/>
  <c r="J101" i="1"/>
  <c r="I101" i="1"/>
  <c r="H101" i="1"/>
  <c r="G101" i="1"/>
  <c r="F101" i="1"/>
  <c r="E101" i="1"/>
  <c r="D101" i="1"/>
  <c r="C101" i="1"/>
  <c r="AG100" i="1"/>
  <c r="L100" i="1"/>
  <c r="AG99" i="1"/>
  <c r="L99" i="1"/>
  <c r="AG98" i="1"/>
  <c r="L98" i="1"/>
  <c r="AG97" i="1"/>
  <c r="L97" i="1"/>
  <c r="AG95" i="1"/>
  <c r="L95" i="1"/>
  <c r="AG93" i="1"/>
  <c r="L93" i="1"/>
  <c r="AG92" i="1"/>
  <c r="L92" i="1"/>
  <c r="AG91" i="1"/>
  <c r="L91" i="1"/>
  <c r="AG90" i="1"/>
  <c r="L90" i="1"/>
  <c r="AG89" i="1"/>
  <c r="L89" i="1"/>
  <c r="AG88" i="1"/>
  <c r="L88" i="1"/>
  <c r="AG87" i="1"/>
  <c r="L87" i="1"/>
  <c r="AG86" i="1"/>
  <c r="L86" i="1"/>
  <c r="AG85" i="1"/>
  <c r="L85" i="1"/>
  <c r="AG84" i="1"/>
  <c r="L84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Q79" i="1"/>
  <c r="P79" i="1"/>
  <c r="O79" i="1"/>
  <c r="N79" i="1"/>
  <c r="I79" i="1"/>
  <c r="H79" i="1"/>
  <c r="D79" i="1"/>
  <c r="AG78" i="1"/>
  <c r="L78" i="1"/>
  <c r="AG77" i="1"/>
  <c r="L77" i="1"/>
  <c r="AG76" i="1"/>
  <c r="L76" i="1"/>
  <c r="AG75" i="1"/>
  <c r="L75" i="1"/>
  <c r="S74" i="1"/>
  <c r="L74" i="1"/>
  <c r="AG73" i="1"/>
  <c r="L73" i="1"/>
  <c r="AG72" i="1"/>
  <c r="L72" i="1"/>
  <c r="AG71" i="1"/>
  <c r="L71" i="1"/>
  <c r="AI70" i="1"/>
  <c r="AG70" i="1"/>
  <c r="L70" i="1"/>
  <c r="AG69" i="1"/>
  <c r="E69" i="1"/>
  <c r="C69" i="1"/>
  <c r="AG68" i="1"/>
  <c r="E68" i="1"/>
  <c r="C68" i="1"/>
  <c r="AG67" i="1"/>
  <c r="L67" i="1"/>
  <c r="AG66" i="1"/>
  <c r="K66" i="1"/>
  <c r="L66" i="1" s="1"/>
  <c r="AG65" i="1"/>
  <c r="L65" i="1"/>
  <c r="AG64" i="1"/>
  <c r="K64" i="1"/>
  <c r="G64" i="1"/>
  <c r="F64" i="1"/>
  <c r="C64" i="1"/>
  <c r="AG63" i="1"/>
  <c r="K63" i="1"/>
  <c r="G63" i="1"/>
  <c r="C63" i="1"/>
  <c r="AG62" i="1"/>
  <c r="L62" i="1"/>
  <c r="AI61" i="1"/>
  <c r="R61" i="1"/>
  <c r="AG61" i="1" s="1"/>
  <c r="L61" i="1"/>
  <c r="AI60" i="1"/>
  <c r="AG60" i="1"/>
  <c r="L60" i="1"/>
  <c r="AI59" i="1"/>
  <c r="AG59" i="1"/>
  <c r="L59" i="1"/>
  <c r="AG58" i="1"/>
  <c r="L58" i="1"/>
  <c r="AG57" i="1"/>
  <c r="L57" i="1"/>
  <c r="AG56" i="1"/>
  <c r="L56" i="1"/>
  <c r="AI55" i="1"/>
  <c r="AG55" i="1"/>
  <c r="L55" i="1"/>
  <c r="AI54" i="1"/>
  <c r="AG54" i="1"/>
  <c r="L54" i="1"/>
  <c r="AI53" i="1"/>
  <c r="AG53" i="1"/>
  <c r="L53" i="1"/>
  <c r="AG52" i="1"/>
  <c r="L52" i="1"/>
  <c r="AG51" i="1"/>
  <c r="L51" i="1"/>
  <c r="AG50" i="1"/>
  <c r="L50" i="1"/>
  <c r="AG49" i="1"/>
  <c r="L49" i="1"/>
  <c r="AG48" i="1"/>
  <c r="L48" i="1"/>
  <c r="AG47" i="1"/>
  <c r="L47" i="1"/>
  <c r="AG46" i="1"/>
  <c r="L46" i="1"/>
  <c r="AG45" i="1"/>
  <c r="L45" i="1"/>
  <c r="AG44" i="1"/>
  <c r="K44" i="1"/>
  <c r="AG43" i="1"/>
  <c r="L43" i="1"/>
  <c r="AG42" i="1"/>
  <c r="L42" i="1"/>
  <c r="AG41" i="1"/>
  <c r="L41" i="1"/>
  <c r="AG40" i="1"/>
  <c r="L40" i="1"/>
  <c r="AI39" i="1"/>
  <c r="AG39" i="1"/>
  <c r="L39" i="1"/>
  <c r="AG38" i="1"/>
  <c r="L38" i="1"/>
  <c r="AK38" i="1" s="1"/>
  <c r="AG37" i="1"/>
  <c r="L37" i="1"/>
  <c r="AG36" i="1"/>
  <c r="L36" i="1"/>
  <c r="AK36" i="1" s="1"/>
  <c r="AG35" i="1"/>
  <c r="L35" i="1"/>
  <c r="AG34" i="1"/>
  <c r="L34" i="1"/>
  <c r="AG33" i="1"/>
  <c r="L33" i="1"/>
  <c r="AG32" i="1"/>
  <c r="L32" i="1"/>
  <c r="K31" i="1"/>
  <c r="AG30" i="1"/>
  <c r="J30" i="1"/>
  <c r="G30" i="1"/>
  <c r="F30" i="1"/>
  <c r="AG29" i="1"/>
  <c r="L29" i="1"/>
  <c r="AG28" i="1"/>
  <c r="L28" i="1"/>
  <c r="AG27" i="1"/>
  <c r="L27" i="1"/>
  <c r="AG26" i="1"/>
  <c r="L26" i="1"/>
  <c r="AG25" i="1"/>
  <c r="L25" i="1"/>
  <c r="AG24" i="1"/>
  <c r="L24" i="1"/>
  <c r="AI22" i="1"/>
  <c r="AF22" i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K22" i="1"/>
  <c r="I22" i="1"/>
  <c r="H22" i="1"/>
  <c r="G22" i="1"/>
  <c r="F22" i="1"/>
  <c r="E22" i="1"/>
  <c r="D22" i="1"/>
  <c r="C22" i="1"/>
  <c r="AG21" i="1"/>
  <c r="L21" i="1"/>
  <c r="AG20" i="1"/>
  <c r="L20" i="1"/>
  <c r="AG19" i="1"/>
  <c r="L19" i="1"/>
  <c r="AG18" i="1"/>
  <c r="L18" i="1"/>
  <c r="AG17" i="1"/>
  <c r="AK17" i="1" s="1"/>
  <c r="L17" i="1"/>
  <c r="AG16" i="1"/>
  <c r="L16" i="1"/>
  <c r="AG15" i="1"/>
  <c r="L15" i="1"/>
  <c r="AG14" i="1"/>
  <c r="L14" i="1"/>
  <c r="AG13" i="1"/>
  <c r="L13" i="1"/>
  <c r="T12" i="1"/>
  <c r="T22" i="1" s="1"/>
  <c r="J12" i="1"/>
  <c r="AG11" i="1"/>
  <c r="L11" i="1"/>
  <c r="AG10" i="1"/>
  <c r="L10" i="1"/>
  <c r="AG9" i="1"/>
  <c r="L9" i="1"/>
  <c r="AG8" i="1"/>
  <c r="J8" i="1"/>
  <c r="L8" i="1" s="1"/>
  <c r="AI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K5" i="1"/>
  <c r="J5" i="1"/>
  <c r="I5" i="1"/>
  <c r="H5" i="1"/>
  <c r="G5" i="1"/>
  <c r="F5" i="1"/>
  <c r="E5" i="1"/>
  <c r="D5" i="1"/>
  <c r="C5" i="1"/>
  <c r="AG3" i="1"/>
  <c r="L3" i="1"/>
  <c r="AG2" i="1"/>
  <c r="L2" i="1"/>
  <c r="S101" i="2" l="1"/>
  <c r="S81" i="2"/>
  <c r="S82" i="2" s="1"/>
  <c r="S5" i="2"/>
  <c r="U101" i="2"/>
  <c r="AK35" i="1"/>
  <c r="AK91" i="1"/>
  <c r="AG5" i="1"/>
  <c r="AK5" i="1" s="1"/>
  <c r="AK60" i="1"/>
  <c r="AK92" i="1"/>
  <c r="AK24" i="1"/>
  <c r="AK47" i="1"/>
  <c r="AK26" i="1"/>
  <c r="AK58" i="1"/>
  <c r="L63" i="1"/>
  <c r="AK63" i="1" s="1"/>
  <c r="AK37" i="1"/>
  <c r="AK77" i="1"/>
  <c r="AK84" i="1"/>
  <c r="AK10" i="1"/>
  <c r="AK49" i="1"/>
  <c r="AK28" i="1"/>
  <c r="AK50" i="1"/>
  <c r="AK29" i="1"/>
  <c r="AK16" i="1"/>
  <c r="AK43" i="1"/>
  <c r="AK34" i="1"/>
  <c r="AK87" i="1"/>
  <c r="AK52" i="1"/>
  <c r="AK67" i="1"/>
  <c r="AK71" i="1"/>
  <c r="AK90" i="1"/>
  <c r="AK98" i="1"/>
  <c r="AK13" i="1"/>
  <c r="AK18" i="1"/>
  <c r="AK45" i="1"/>
  <c r="D81" i="1"/>
  <c r="D82" i="1" s="1"/>
  <c r="AK19" i="1"/>
  <c r="AK56" i="1"/>
  <c r="L69" i="1"/>
  <c r="AK69" i="1" s="1"/>
  <c r="AK93" i="1"/>
  <c r="L5" i="1"/>
  <c r="AK15" i="1"/>
  <c r="AK20" i="1"/>
  <c r="AK75" i="1"/>
  <c r="AK27" i="1"/>
  <c r="K79" i="1"/>
  <c r="K81" i="1" s="1"/>
  <c r="K82" i="1" s="1"/>
  <c r="AK42" i="1"/>
  <c r="AK76" i="1"/>
  <c r="AE81" i="1"/>
  <c r="AE82" i="1" s="1"/>
  <c r="AK3" i="1"/>
  <c r="AK11" i="1"/>
  <c r="AK32" i="1"/>
  <c r="AK66" i="1"/>
  <c r="T81" i="1"/>
  <c r="T82" i="1" s="1"/>
  <c r="AF81" i="1"/>
  <c r="AF82" i="1" s="1"/>
  <c r="AK89" i="1"/>
  <c r="AK97" i="1"/>
  <c r="P81" i="1"/>
  <c r="P82" i="1" s="1"/>
  <c r="AB81" i="1"/>
  <c r="AB82" i="1" s="1"/>
  <c r="AK100" i="1"/>
  <c r="AK21" i="1"/>
  <c r="Q81" i="1"/>
  <c r="Q82" i="1" s="1"/>
  <c r="AC81" i="1"/>
  <c r="AC82" i="1" s="1"/>
  <c r="U81" i="1"/>
  <c r="U82" i="1" s="1"/>
  <c r="J22" i="1"/>
  <c r="L31" i="1"/>
  <c r="AK40" i="1"/>
  <c r="AK51" i="1"/>
  <c r="AK55" i="1"/>
  <c r="R79" i="1"/>
  <c r="R81" i="1" s="1"/>
  <c r="R82" i="1" s="1"/>
  <c r="AD81" i="1"/>
  <c r="AD82" i="1" s="1"/>
  <c r="AK88" i="1"/>
  <c r="AK41" i="1"/>
  <c r="AK46" i="1"/>
  <c r="L68" i="1"/>
  <c r="AK68" i="1" s="1"/>
  <c r="AK72" i="1"/>
  <c r="AK78" i="1"/>
  <c r="S79" i="1"/>
  <c r="S81" i="1" s="1"/>
  <c r="S82" i="1" s="1"/>
  <c r="AK95" i="1"/>
  <c r="AK73" i="1"/>
  <c r="H81" i="1"/>
  <c r="H82" i="1" s="1"/>
  <c r="V81" i="1"/>
  <c r="V82" i="1" s="1"/>
  <c r="AK14" i="1"/>
  <c r="AK25" i="1"/>
  <c r="AK33" i="1"/>
  <c r="AK48" i="1"/>
  <c r="AK57" i="1"/>
  <c r="I81" i="1"/>
  <c r="I82" i="1" s="1"/>
  <c r="W81" i="1"/>
  <c r="W82" i="1" s="1"/>
  <c r="AK85" i="1"/>
  <c r="AK65" i="1"/>
  <c r="J79" i="1"/>
  <c r="X81" i="1"/>
  <c r="X82" i="1" s="1"/>
  <c r="AK9" i="1"/>
  <c r="AK53" i="1"/>
  <c r="Y81" i="1"/>
  <c r="Y82" i="1" s="1"/>
  <c r="L101" i="1"/>
  <c r="L30" i="1"/>
  <c r="AK30" i="1" s="1"/>
  <c r="AK39" i="1"/>
  <c r="L44" i="1"/>
  <c r="AK44" i="1" s="1"/>
  <c r="AK54" i="1"/>
  <c r="N81" i="1"/>
  <c r="N82" i="1" s="1"/>
  <c r="Z81" i="1"/>
  <c r="Z82" i="1" s="1"/>
  <c r="AG101" i="1"/>
  <c r="AK99" i="1"/>
  <c r="L64" i="1"/>
  <c r="AK64" i="1" s="1"/>
  <c r="AK59" i="1"/>
  <c r="O81" i="1"/>
  <c r="O82" i="1" s="1"/>
  <c r="AA81" i="1"/>
  <c r="AA82" i="1" s="1"/>
  <c r="AK61" i="1"/>
  <c r="AK2" i="1"/>
  <c r="AK62" i="1"/>
  <c r="AK70" i="1"/>
  <c r="AG74" i="1"/>
  <c r="AI79" i="1"/>
  <c r="AI81" i="1" s="1"/>
  <c r="AI82" i="1" s="1"/>
  <c r="AK86" i="1"/>
  <c r="L12" i="1"/>
  <c r="C79" i="1"/>
  <c r="C81" i="1" s="1"/>
  <c r="C82" i="1" s="1"/>
  <c r="AK8" i="1"/>
  <c r="AG31" i="1"/>
  <c r="AG12" i="1"/>
  <c r="E79" i="1"/>
  <c r="E81" i="1" s="1"/>
  <c r="E82" i="1" s="1"/>
  <c r="F79" i="1"/>
  <c r="F81" i="1" s="1"/>
  <c r="F82" i="1" s="1"/>
  <c r="G79" i="1"/>
  <c r="G81" i="1" s="1"/>
  <c r="G82" i="1" s="1"/>
  <c r="U81" i="2" l="1"/>
  <c r="U82" i="2" s="1"/>
  <c r="AG79" i="1"/>
  <c r="AK12" i="1"/>
  <c r="L79" i="1"/>
  <c r="J81" i="1"/>
  <c r="J82" i="1" s="1"/>
  <c r="AK101" i="1"/>
  <c r="AK74" i="1"/>
  <c r="AG22" i="1"/>
  <c r="AK31" i="1"/>
  <c r="L22" i="1"/>
  <c r="AK79" i="1" l="1"/>
  <c r="AG81" i="1"/>
  <c r="AG82" i="1" s="1"/>
  <c r="AK22" i="1"/>
  <c r="L81" i="1"/>
  <c r="L82" i="1" s="1"/>
  <c r="AK81" i="1" l="1"/>
  <c r="AK82" i="1" s="1"/>
  <c r="AK105" i="1" s="1"/>
  <c r="AK10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 Riddle</author>
  </authors>
  <commentList>
    <comment ref="S31" authorId="0" shapeId="0" xr:uid="{943984E9-D4C5-470A-A1B2-197233207AA9}">
      <text>
        <r>
          <rPr>
            <b/>
            <sz val="9"/>
            <color indexed="81"/>
            <rFont val="Tahoma"/>
            <family val="2"/>
          </rPr>
          <t>Amanda Riddle:</t>
        </r>
        <r>
          <rPr>
            <sz val="9"/>
            <color indexed="81"/>
            <rFont val="Tahoma"/>
            <family val="2"/>
          </rPr>
          <t xml:space="preserve">
NTMC Portion $45k for Background Checks, DOT Physicals, Drug Testing Services</t>
        </r>
      </text>
    </comment>
    <comment ref="S64" authorId="0" shapeId="0" xr:uid="{98BAD208-FB7C-41BC-83A0-C49530A777F6}">
      <text>
        <r>
          <rPr>
            <b/>
            <sz val="9"/>
            <color indexed="81"/>
            <rFont val="Tahoma"/>
            <family val="2"/>
          </rPr>
          <t>Amanda Riddle:</t>
        </r>
        <r>
          <rPr>
            <sz val="9"/>
            <color indexed="81"/>
            <rFont val="Tahoma"/>
            <family val="2"/>
          </rPr>
          <t xml:space="preserve">
$300 related to tolls will remain in 500 - $12k will be accounted for in NTMC acct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 Riddle</author>
  </authors>
  <commentList>
    <comment ref="G31" authorId="0" shapeId="0" xr:uid="{2DC43CEA-BFE4-4273-8394-7D645743B003}">
      <text>
        <r>
          <rPr>
            <b/>
            <sz val="9"/>
            <color indexed="81"/>
            <rFont val="Tahoma"/>
            <family val="2"/>
          </rPr>
          <t>Amanda Riddle:</t>
        </r>
        <r>
          <rPr>
            <sz val="9"/>
            <color indexed="81"/>
            <rFont val="Tahoma"/>
            <family val="2"/>
          </rPr>
          <t xml:space="preserve">
NTMC Portion $45k for Background Checks, DOT Physicals, Drug Testing Services</t>
        </r>
      </text>
    </comment>
    <comment ref="G64" authorId="0" shapeId="0" xr:uid="{51163833-17F0-4972-B7F1-A597F465692E}">
      <text>
        <r>
          <rPr>
            <b/>
            <sz val="9"/>
            <color indexed="81"/>
            <rFont val="Tahoma"/>
            <family val="2"/>
          </rPr>
          <t>Amanda Riddle:</t>
        </r>
        <r>
          <rPr>
            <sz val="9"/>
            <color indexed="81"/>
            <rFont val="Tahoma"/>
            <family val="2"/>
          </rPr>
          <t xml:space="preserve">
$300 related to tolls will remain in 500 - $12k will be accounted for in NTMC acct</t>
        </r>
      </text>
    </comment>
  </commentList>
</comments>
</file>

<file path=xl/sharedStrings.xml><?xml version="1.0" encoding="utf-8"?>
<sst xmlns="http://schemas.openxmlformats.org/spreadsheetml/2006/main" count="288" uniqueCount="171">
  <si>
    <t>FY20
100
CEO</t>
  </si>
  <si>
    <t>FY20
105
Administration</t>
  </si>
  <si>
    <t>FY20
110
Board</t>
  </si>
  <si>
    <t>FY20
120
Finance</t>
  </si>
  <si>
    <t>FY20
130
Planning</t>
  </si>
  <si>
    <t>FY20
140
C&amp;M</t>
  </si>
  <si>
    <t>FY20
150
Transit Management</t>
  </si>
  <si>
    <t>FY20
170
Human Resources</t>
  </si>
  <si>
    <t>FY20
180
Information Technology</t>
  </si>
  <si>
    <t>TOTAL
FY20
G&amp;A</t>
  </si>
  <si>
    <t>FY20
200
UNT</t>
  </si>
  <si>
    <t>FY20
701
NTMC UNT</t>
  </si>
  <si>
    <t>FY20
210
NCTC</t>
  </si>
  <si>
    <t>FY20
702
NTMC NCTC</t>
  </si>
  <si>
    <t>FY20
220
Frisco</t>
  </si>
  <si>
    <t>FY20
703
NTMC Frisco</t>
  </si>
  <si>
    <t>FY20
230
CCT</t>
  </si>
  <si>
    <t>FY20
704
NTMC CCT</t>
  </si>
  <si>
    <t>FY20
240
MaaS</t>
  </si>
  <si>
    <t>FY20
500
Bus Srvc 
Admin</t>
  </si>
  <si>
    <t>FY20
700
NTMC Bus Srvc 
Admin</t>
  </si>
  <si>
    <t>FY20
505
Bus Ops 
Mgmt</t>
  </si>
  <si>
    <t>FY20
510
Fixed 
Route</t>
  </si>
  <si>
    <t>FY20
511
Denton
Fixed Route</t>
  </si>
  <si>
    <t>FY20
711
NTMC Denton
Fixed Route</t>
  </si>
  <si>
    <t>FY20
512
Highland Village
Fixed Route</t>
  </si>
  <si>
    <t>FY20
712
NTMC Highland Village
Fixed Route</t>
  </si>
  <si>
    <t>FY20
513
Lewisville
Fixed Route</t>
  </si>
  <si>
    <t>FY20
713
NTMC Lewisville
Fixed Route</t>
  </si>
  <si>
    <t>FY20
530
Demand Response</t>
  </si>
  <si>
    <t>FY20
730
NTMC Demand Response</t>
  </si>
  <si>
    <t>FY20
531
Denton
Demand Response</t>
  </si>
  <si>
    <t>FY20
731
NTMC Denton
Demand Response</t>
  </si>
  <si>
    <t>FY20
532
HV
Demand Response</t>
  </si>
  <si>
    <t>FY20
732
NTMC HV
Demand Response</t>
  </si>
  <si>
    <t>FY20
533
Lewisville
Demand Response</t>
  </si>
  <si>
    <t>FY20
733
NTMC Lewisville
Demand Response</t>
  </si>
  <si>
    <t>FY20
540
NTX</t>
  </si>
  <si>
    <t>FY20
740
NTMC NTX</t>
  </si>
  <si>
    <t>FY20
570
Customer Service</t>
  </si>
  <si>
    <t>FY20
770
NTMC Customer Service</t>
  </si>
  <si>
    <t>FY20
580
S&amp;D</t>
  </si>
  <si>
    <t>FY20
780
NTMC S&amp;D</t>
  </si>
  <si>
    <t>FY20
590
Maintenance</t>
  </si>
  <si>
    <t>FY20
790
NTMC Maintenance</t>
  </si>
  <si>
    <t>TOTAL
FY20
Bus
Services</t>
  </si>
  <si>
    <t>TOTAL 
FY20
Rail 
Services</t>
  </si>
  <si>
    <t>TOTAL 
FY20
Budget</t>
  </si>
  <si>
    <t>Passenger Revenue</t>
  </si>
  <si>
    <t>Contract Revenue</t>
  </si>
  <si>
    <t>TOTAL OPERATING REVENUES</t>
  </si>
  <si>
    <t>Operating Expenses</t>
  </si>
  <si>
    <t>S&amp;W - Regular</t>
  </si>
  <si>
    <t>S&amp;W - OT</t>
  </si>
  <si>
    <t>Training</t>
  </si>
  <si>
    <t>Paid Time Off</t>
  </si>
  <si>
    <t>ELP's INCLUDED IN FY20 BASELINE OPERATING BUDGET</t>
  </si>
  <si>
    <t>ER Medicare &amp; OASDI</t>
  </si>
  <si>
    <t>ER Match - Retirement</t>
  </si>
  <si>
    <t>Health Insurance</t>
  </si>
  <si>
    <t>RAIL ELP'S:</t>
  </si>
  <si>
    <t>FY20</t>
  </si>
  <si>
    <t>Account</t>
  </si>
  <si>
    <t>SUTA</t>
  </si>
  <si>
    <t>*Included in Facilities Maintenance Plan</t>
  </si>
  <si>
    <t>FUTA</t>
  </si>
  <si>
    <t>PTC Operating Expense</t>
  </si>
  <si>
    <t>620-50810</t>
  </si>
  <si>
    <t>Life &amp; Disability Insurance</t>
  </si>
  <si>
    <t>Total Rail:</t>
  </si>
  <si>
    <t>Vision</t>
  </si>
  <si>
    <t>Vehicle Allowance</t>
  </si>
  <si>
    <t>G&amp;A ELP's:</t>
  </si>
  <si>
    <t>Cell Phone Allowance</t>
  </si>
  <si>
    <t>DDTC Server Room</t>
  </si>
  <si>
    <t>180-50310</t>
  </si>
  <si>
    <t>Dental</t>
  </si>
  <si>
    <t>Phase 2 - Corinth Rail Station Concept</t>
  </si>
  <si>
    <t>130-50309</t>
  </si>
  <si>
    <t>**Offset by Corinth 100% Reimbursement</t>
  </si>
  <si>
    <t>TOTAL SALARY &amp; BENEFITS</t>
  </si>
  <si>
    <t>HR Assistant - PT: Salary</t>
  </si>
  <si>
    <t>170-50110</t>
  </si>
  <si>
    <t>HR Assistant - PT: Benefits</t>
  </si>
  <si>
    <t>170-50205</t>
  </si>
  <si>
    <t>Management Services</t>
  </si>
  <si>
    <t>HR Assistant - PT: IT Equipment</t>
  </si>
  <si>
    <t>180-50440</t>
  </si>
  <si>
    <t>Advertising</t>
  </si>
  <si>
    <t>Total G&amp;A:</t>
  </si>
  <si>
    <t>Towing</t>
  </si>
  <si>
    <t>Uniforms</t>
  </si>
  <si>
    <t>BUS ELP's:</t>
  </si>
  <si>
    <t>Service Fees</t>
  </si>
  <si>
    <t>Bus Ops Buyer</t>
  </si>
  <si>
    <t>Maint Dept</t>
  </si>
  <si>
    <t>Credit Card Clearing Fees</t>
  </si>
  <si>
    <t>Large Vehicle Repowers</t>
  </si>
  <si>
    <t>590-50455</t>
  </si>
  <si>
    <t>Professional Services</t>
  </si>
  <si>
    <t>General Services</t>
  </si>
  <si>
    <t>Printing</t>
  </si>
  <si>
    <t>TOTAL ELP's Included in Baseline:</t>
  </si>
  <si>
    <t>Community Involvement</t>
  </si>
  <si>
    <t>Computer &amp; Software Maintenance</t>
  </si>
  <si>
    <t>Legal Fees</t>
  </si>
  <si>
    <t>3rd Party Maintenance</t>
  </si>
  <si>
    <t>Passenger Amenities Maintenance</t>
  </si>
  <si>
    <t>Facilities Maintenance</t>
  </si>
  <si>
    <t>Fuel</t>
  </si>
  <si>
    <t>Small Tools, Safety &amp; Supplies</t>
  </si>
  <si>
    <t>Promotional Supplies</t>
  </si>
  <si>
    <t>Office Supplies</t>
  </si>
  <si>
    <t>Furniture</t>
  </si>
  <si>
    <t>Computer &amp; Software Supplies</t>
  </si>
  <si>
    <t>Postage</t>
  </si>
  <si>
    <t>Tires</t>
  </si>
  <si>
    <t>Parts</t>
  </si>
  <si>
    <t>Fluids</t>
  </si>
  <si>
    <t>Phones</t>
  </si>
  <si>
    <t>Water</t>
  </si>
  <si>
    <t>Electricity</t>
  </si>
  <si>
    <t>Other Communications</t>
  </si>
  <si>
    <t>General Liability Insurance</t>
  </si>
  <si>
    <t>Property Damage Insurance</t>
  </si>
  <si>
    <t>Vehicle Insurance</t>
  </si>
  <si>
    <t>Crime Liability Insurance</t>
  </si>
  <si>
    <t>Errors &amp; Omission Liability</t>
  </si>
  <si>
    <t>Workers Compensation Insurance</t>
  </si>
  <si>
    <t>Auto Liability</t>
  </si>
  <si>
    <t>Pollution Liability Coverage</t>
  </si>
  <si>
    <t>Purchased Transportation</t>
  </si>
  <si>
    <t>Dues &amp; Subscriptions</t>
  </si>
  <si>
    <t>Registration Fees</t>
  </si>
  <si>
    <t>Travel</t>
  </si>
  <si>
    <t>Mileage Reimbursement</t>
  </si>
  <si>
    <t>Meals - Non Travel</t>
  </si>
  <si>
    <t>Contingency</t>
  </si>
  <si>
    <t>Other Miscelleneous</t>
  </si>
  <si>
    <t>Training &amp; Development</t>
  </si>
  <si>
    <t>Operating Leases</t>
  </si>
  <si>
    <t>Depreciation - Rail O&amp;M</t>
  </si>
  <si>
    <t>Depreciation - Land Improvements</t>
  </si>
  <si>
    <t>Depreciation - Leasehold Improve</t>
  </si>
  <si>
    <t>Depreciation - FF&amp;E</t>
  </si>
  <si>
    <t>Depreciation - Computer &amp; Software</t>
  </si>
  <si>
    <t>Depreciation - Vehicles</t>
  </si>
  <si>
    <t>Depreciation - Rail Assets</t>
  </si>
  <si>
    <t>Depreciation - Rail Assets ROW</t>
  </si>
  <si>
    <t>TOTAL OPERATING (LESS SALARY &amp; BENEFITS)</t>
  </si>
  <si>
    <t>TOTAL FY20 OPERATING EXPENSES</t>
  </si>
  <si>
    <t>Total FY20 Operating (Less Depreciation)</t>
  </si>
  <si>
    <t>Non-Operating Revenue (Expense)</t>
  </si>
  <si>
    <t>Interest Income</t>
  </si>
  <si>
    <t>Fare Evasion Fee</t>
  </si>
  <si>
    <t>Misc Income</t>
  </si>
  <si>
    <t>Refunds &amp; Reimbursements</t>
  </si>
  <si>
    <t>2008 Refunded Prepay Penalty</t>
  </si>
  <si>
    <t>2009 Series Bonds Interest Exp</t>
  </si>
  <si>
    <t>2009 Cost of Debt Issuance Expense</t>
  </si>
  <si>
    <t>2011 Series CO Interest Exp</t>
  </si>
  <si>
    <t>2011 Series CO Cost of Issue</t>
  </si>
  <si>
    <t>2013 Series</t>
  </si>
  <si>
    <t>Sales Tax</t>
  </si>
  <si>
    <t>Federal Operating Grant</t>
  </si>
  <si>
    <t>Federal Capital Grant</t>
  </si>
  <si>
    <t>State Operating Grant</t>
  </si>
  <si>
    <t>State Capital Grant</t>
  </si>
  <si>
    <t>TOTAL NON-OPERATING REVENUES / (EXPENSES)</t>
  </si>
  <si>
    <t>Net Income</t>
  </si>
  <si>
    <t>Net Income (Less Depreciation)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</si>
</sst>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genda"/>
    </font>
    <font>
      <sz val="10"/>
      <color theme="1"/>
      <name val="Agenda"/>
    </font>
    <font>
      <b/>
      <sz val="9"/>
      <color theme="0"/>
      <name val="Agenda"/>
    </font>
    <font>
      <i/>
      <sz val="10"/>
      <color theme="1"/>
      <name val="Agenda"/>
    </font>
    <font>
      <b/>
      <sz val="10"/>
      <color theme="1"/>
      <name val="Agenda"/>
    </font>
    <font>
      <u/>
      <sz val="10"/>
      <color theme="1"/>
      <name val="Agenda"/>
    </font>
    <font>
      <sz val="9"/>
      <name val="Agenda"/>
    </font>
    <font>
      <sz val="9"/>
      <color theme="1"/>
      <name val="Agenda"/>
    </font>
    <font>
      <b/>
      <u/>
      <sz val="10"/>
      <color theme="1"/>
      <name val="Agenda"/>
    </font>
    <font>
      <b/>
      <i/>
      <sz val="10"/>
      <color theme="1"/>
      <name val="Agenda"/>
    </font>
    <font>
      <i/>
      <sz val="10"/>
      <color theme="0"/>
      <name val="Agenda"/>
    </font>
    <font>
      <i/>
      <sz val="9"/>
      <color theme="1"/>
      <name val="Agenda"/>
    </font>
    <font>
      <i/>
      <sz val="10"/>
      <color rgb="FFFF0000"/>
      <name val="Agenda"/>
    </font>
    <font>
      <sz val="10"/>
      <color theme="0"/>
      <name val="Agenda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1E384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AFDF"/>
        <bgColor indexed="64"/>
      </patternFill>
    </fill>
    <fill>
      <patternFill patternType="solid">
        <fgColor rgb="FFEBDDF7"/>
        <bgColor indexed="64"/>
      </patternFill>
    </fill>
    <fill>
      <patternFill patternType="solid">
        <fgColor rgb="FFD9E8F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1E384B"/>
      </left>
      <right/>
      <top/>
      <bottom/>
      <diagonal/>
    </border>
    <border>
      <left/>
      <right style="thin">
        <color rgb="FF1E384B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1E384B"/>
      </left>
      <right/>
      <top/>
      <bottom style="thin">
        <color auto="1"/>
      </bottom>
      <diagonal/>
    </border>
    <border>
      <left/>
      <right style="thin">
        <color rgb="FF1E384B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164" fontId="4" fillId="2" borderId="0" xfId="0" applyNumberFormat="1" applyFont="1" applyFill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44" fontId="4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Fill="1" applyBorder="1"/>
    <xf numFmtId="164" fontId="3" fillId="3" borderId="0" xfId="1" applyNumberFormat="1" applyFont="1" applyFill="1"/>
    <xf numFmtId="164" fontId="3" fillId="0" borderId="0" xfId="1" applyNumberFormat="1" applyFont="1" applyFill="1"/>
    <xf numFmtId="164" fontId="3" fillId="4" borderId="1" xfId="1" applyNumberFormat="1" applyFont="1" applyFill="1" applyBorder="1"/>
    <xf numFmtId="164" fontId="3" fillId="5" borderId="0" xfId="1" applyNumberFormat="1" applyFont="1" applyFill="1"/>
    <xf numFmtId="164" fontId="3" fillId="4" borderId="0" xfId="1" applyNumberFormat="1" applyFont="1" applyFill="1"/>
    <xf numFmtId="164" fontId="3" fillId="5" borderId="2" xfId="1" applyNumberFormat="1" applyFont="1" applyFill="1" applyBorder="1"/>
    <xf numFmtId="164" fontId="3" fillId="6" borderId="0" xfId="1" applyNumberFormat="1" applyFont="1" applyFill="1"/>
    <xf numFmtId="164" fontId="3" fillId="7" borderId="0" xfId="1" applyNumberFormat="1" applyFont="1" applyFill="1"/>
    <xf numFmtId="164" fontId="3" fillId="7" borderId="2" xfId="1" applyNumberFormat="1" applyFont="1" applyFill="1" applyBorder="1"/>
    <xf numFmtId="44" fontId="3" fillId="0" borderId="0" xfId="1" applyNumberFormat="1" applyFont="1" applyFill="1"/>
    <xf numFmtId="164" fontId="3" fillId="0" borderId="0" xfId="0" applyNumberFormat="1" applyFont="1" applyFill="1"/>
    <xf numFmtId="164" fontId="3" fillId="0" borderId="3" xfId="1" applyNumberFormat="1" applyFont="1" applyBorder="1"/>
    <xf numFmtId="164" fontId="3" fillId="3" borderId="3" xfId="1" applyNumberFormat="1" applyFont="1" applyFill="1" applyBorder="1"/>
    <xf numFmtId="164" fontId="3" fillId="0" borderId="3" xfId="1" applyNumberFormat="1" applyFont="1" applyFill="1" applyBorder="1"/>
    <xf numFmtId="164" fontId="3" fillId="4" borderId="4" xfId="1" applyNumberFormat="1" applyFont="1" applyFill="1" applyBorder="1"/>
    <xf numFmtId="164" fontId="3" fillId="5" borderId="3" xfId="1" applyNumberFormat="1" applyFont="1" applyFill="1" applyBorder="1"/>
    <xf numFmtId="164" fontId="3" fillId="4" borderId="3" xfId="1" applyNumberFormat="1" applyFont="1" applyFill="1" applyBorder="1"/>
    <xf numFmtId="164" fontId="3" fillId="5" borderId="5" xfId="1" applyNumberFormat="1" applyFont="1" applyFill="1" applyBorder="1"/>
    <xf numFmtId="164" fontId="3" fillId="6" borderId="3" xfId="1" applyNumberFormat="1" applyFont="1" applyFill="1" applyBorder="1"/>
    <xf numFmtId="164" fontId="3" fillId="7" borderId="3" xfId="1" applyNumberFormat="1" applyFont="1" applyFill="1" applyBorder="1"/>
    <xf numFmtId="164" fontId="3" fillId="7" borderId="5" xfId="1" applyNumberFormat="1" applyFont="1" applyFill="1" applyBorder="1"/>
    <xf numFmtId="44" fontId="3" fillId="0" borderId="3" xfId="1" applyNumberFormat="1" applyFont="1" applyFill="1" applyBorder="1"/>
    <xf numFmtId="164" fontId="3" fillId="0" borderId="3" xfId="0" applyNumberFormat="1" applyFont="1" applyBorder="1"/>
    <xf numFmtId="164" fontId="3" fillId="0" borderId="0" xfId="0" applyNumberFormat="1" applyFont="1" applyBorder="1"/>
    <xf numFmtId="0" fontId="5" fillId="8" borderId="0" xfId="0" applyFont="1" applyFill="1" applyAlignment="1">
      <alignment horizontal="center" wrapText="1"/>
    </xf>
    <xf numFmtId="164" fontId="5" fillId="8" borderId="0" xfId="1" applyNumberFormat="1" applyFont="1" applyFill="1"/>
    <xf numFmtId="164" fontId="5" fillId="0" borderId="0" xfId="1" applyNumberFormat="1" applyFont="1" applyFill="1" applyBorder="1"/>
    <xf numFmtId="164" fontId="5" fillId="8" borderId="1" xfId="1" applyNumberFormat="1" applyFont="1" applyFill="1" applyBorder="1"/>
    <xf numFmtId="164" fontId="5" fillId="8" borderId="2" xfId="1" applyNumberFormat="1" applyFont="1" applyFill="1" applyBorder="1"/>
    <xf numFmtId="44" fontId="5" fillId="8" borderId="0" xfId="1" applyNumberFormat="1" applyFont="1" applyFill="1"/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164" fontId="3" fillId="0" borderId="1" xfId="1" applyNumberFormat="1" applyFont="1" applyBorder="1"/>
    <xf numFmtId="164" fontId="3" fillId="0" borderId="2" xfId="1" applyNumberFormat="1" applyFont="1" applyBorder="1"/>
    <xf numFmtId="44" fontId="3" fillId="0" borderId="0" xfId="1" applyNumberFormat="1" applyFont="1"/>
    <xf numFmtId="164" fontId="3" fillId="0" borderId="0" xfId="0" applyNumberFormat="1" applyFont="1"/>
    <xf numFmtId="0" fontId="2" fillId="2" borderId="0" xfId="0" applyFont="1" applyFill="1" applyAlignment="1">
      <alignment horizontal="center" wrapText="1"/>
    </xf>
    <xf numFmtId="164" fontId="2" fillId="2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44" fontId="2" fillId="2" borderId="0" xfId="1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44" fontId="3" fillId="0" borderId="0" xfId="0" applyNumberFormat="1" applyFont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6" fillId="0" borderId="0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0" xfId="0" applyNumberFormat="1" applyFont="1" applyFill="1" applyBorder="1"/>
    <xf numFmtId="0" fontId="3" fillId="0" borderId="0" xfId="0" applyFont="1" applyFill="1" applyBorder="1"/>
    <xf numFmtId="0" fontId="8" fillId="0" borderId="0" xfId="0" applyFont="1" applyFill="1" applyBorder="1" applyAlignment="1">
      <alignment horizontal="right"/>
    </xf>
    <xf numFmtId="164" fontId="9" fillId="0" borderId="0" xfId="1" applyNumberFormat="1" applyFont="1" applyFill="1" applyBorder="1"/>
    <xf numFmtId="0" fontId="9" fillId="0" borderId="10" xfId="0" applyFont="1" applyFill="1" applyBorder="1" applyAlignment="1">
      <alignment horizontal="center"/>
    </xf>
    <xf numFmtId="44" fontId="6" fillId="0" borderId="0" xfId="0" applyNumberFormat="1" applyFont="1" applyFill="1" applyBorder="1"/>
    <xf numFmtId="164" fontId="9" fillId="0" borderId="3" xfId="1" applyNumberFormat="1" applyFont="1" applyBorder="1"/>
    <xf numFmtId="0" fontId="9" fillId="0" borderId="10" xfId="0" applyFont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10" xfId="0" applyFont="1" applyFill="1" applyBorder="1"/>
    <xf numFmtId="0" fontId="3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9" fillId="0" borderId="0" xfId="1" applyNumberFormat="1" applyFont="1" applyBorder="1"/>
    <xf numFmtId="164" fontId="3" fillId="0" borderId="0" xfId="1" applyNumberFormat="1" applyFont="1" applyFill="1" applyAlignment="1">
      <alignment horizontal="center"/>
    </xf>
    <xf numFmtId="0" fontId="5" fillId="0" borderId="0" xfId="0" applyFont="1" applyFill="1" applyBorder="1"/>
    <xf numFmtId="164" fontId="11" fillId="0" borderId="0" xfId="1" applyNumberFormat="1" applyFont="1" applyFill="1" applyBorder="1"/>
    <xf numFmtId="0" fontId="12" fillId="2" borderId="0" xfId="0" applyFont="1" applyFill="1" applyAlignment="1">
      <alignment horizontal="center"/>
    </xf>
    <xf numFmtId="164" fontId="12" fillId="2" borderId="0" xfId="1" applyNumberFormat="1" applyFont="1" applyFill="1"/>
    <xf numFmtId="164" fontId="12" fillId="0" borderId="0" xfId="1" applyNumberFormat="1" applyFont="1" applyFill="1" applyBorder="1"/>
    <xf numFmtId="164" fontId="12" fillId="2" borderId="1" xfId="1" applyNumberFormat="1" applyFont="1" applyFill="1" applyBorder="1"/>
    <xf numFmtId="164" fontId="12" fillId="2" borderId="2" xfId="1" applyNumberFormat="1" applyFont="1" applyFill="1" applyBorder="1"/>
    <xf numFmtId="44" fontId="12" fillId="2" borderId="0" xfId="1" applyNumberFormat="1" applyFont="1" applyFill="1"/>
    <xf numFmtId="164" fontId="12" fillId="2" borderId="0" xfId="0" applyNumberFormat="1" applyFont="1" applyFill="1"/>
    <xf numFmtId="0" fontId="13" fillId="0" borderId="10" xfId="0" applyFont="1" applyFill="1" applyBorder="1"/>
    <xf numFmtId="0" fontId="5" fillId="0" borderId="9" xfId="0" applyFont="1" applyBorder="1"/>
    <xf numFmtId="164" fontId="9" fillId="0" borderId="0" xfId="0" applyNumberFormat="1" applyFont="1" applyBorder="1"/>
    <xf numFmtId="0" fontId="14" fillId="0" borderId="1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44" fontId="3" fillId="0" borderId="0" xfId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64" fontId="3" fillId="0" borderId="0" xfId="1" applyNumberFormat="1" applyFont="1" applyBorder="1"/>
    <xf numFmtId="164" fontId="11" fillId="0" borderId="0" xfId="1" applyNumberFormat="1" applyFont="1" applyBorder="1"/>
    <xf numFmtId="44" fontId="3" fillId="0" borderId="0" xfId="1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9" borderId="0" xfId="0" applyFont="1" applyFill="1" applyBorder="1"/>
    <xf numFmtId="164" fontId="3" fillId="4" borderId="1" xfId="0" applyNumberFormat="1" applyFont="1" applyFill="1" applyBorder="1"/>
    <xf numFmtId="164" fontId="3" fillId="5" borderId="0" xfId="0" applyNumberFormat="1" applyFont="1" applyFill="1"/>
    <xf numFmtId="164" fontId="3" fillId="4" borderId="0" xfId="0" applyNumberFormat="1" applyFont="1" applyFill="1"/>
    <xf numFmtId="164" fontId="3" fillId="5" borderId="2" xfId="0" applyNumberFormat="1" applyFont="1" applyFill="1" applyBorder="1"/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/>
    <xf numFmtId="0" fontId="11" fillId="0" borderId="0" xfId="0" applyFont="1" applyFill="1"/>
    <xf numFmtId="164" fontId="3" fillId="0" borderId="0" xfId="0" applyNumberFormat="1" applyFont="1" applyFill="1" applyBorder="1"/>
    <xf numFmtId="164" fontId="3" fillId="3" borderId="0" xfId="1" applyNumberFormat="1" applyFont="1" applyFill="1" applyBorder="1"/>
    <xf numFmtId="164" fontId="3" fillId="5" borderId="0" xfId="1" applyNumberFormat="1" applyFont="1" applyFill="1" applyBorder="1"/>
    <xf numFmtId="164" fontId="3" fillId="4" borderId="0" xfId="1" applyNumberFormat="1" applyFont="1" applyFill="1" applyBorder="1"/>
    <xf numFmtId="164" fontId="3" fillId="6" borderId="0" xfId="1" applyNumberFormat="1" applyFont="1" applyFill="1" applyBorder="1"/>
    <xf numFmtId="164" fontId="3" fillId="7" borderId="0" xfId="1" applyNumberFormat="1" applyFont="1" applyFill="1" applyBorder="1"/>
    <xf numFmtId="164" fontId="3" fillId="0" borderId="3" xfId="0" applyNumberFormat="1" applyFont="1" applyFill="1" applyBorder="1"/>
    <xf numFmtId="0" fontId="11" fillId="0" borderId="0" xfId="0" applyFont="1" applyAlignment="1">
      <alignment horizontal="center" wrapText="1"/>
    </xf>
    <xf numFmtId="164" fontId="11" fillId="0" borderId="0" xfId="1" applyNumberFormat="1" applyFont="1"/>
    <xf numFmtId="44" fontId="11" fillId="0" borderId="0" xfId="1" applyNumberFormat="1" applyFont="1"/>
    <xf numFmtId="0" fontId="3" fillId="0" borderId="0" xfId="0" applyFont="1" applyFill="1" applyBorder="1" applyAlignment="1">
      <alignment horizontal="center"/>
    </xf>
    <xf numFmtId="0" fontId="11" fillId="0" borderId="0" xfId="0" applyFont="1"/>
    <xf numFmtId="0" fontId="5" fillId="8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1" applyNumberFormat="1" applyFont="1" applyFill="1"/>
    <xf numFmtId="44" fontId="5" fillId="0" borderId="0" xfId="1" applyNumberFormat="1" applyFont="1" applyFill="1"/>
    <xf numFmtId="164" fontId="15" fillId="2" borderId="0" xfId="1" applyNumberFormat="1" applyFont="1" applyFill="1"/>
    <xf numFmtId="164" fontId="15" fillId="0" borderId="0" xfId="1" applyNumberFormat="1" applyFont="1" applyFill="1" applyBorder="1"/>
    <xf numFmtId="44" fontId="15" fillId="2" borderId="0" xfId="1" applyNumberFormat="1" applyFont="1" applyFill="1"/>
    <xf numFmtId="0" fontId="11" fillId="0" borderId="0" xfId="0" applyFont="1" applyFill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4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3" fillId="0" borderId="3" xfId="1" applyNumberFormat="1" applyFont="1" applyBorder="1"/>
    <xf numFmtId="0" fontId="11" fillId="0" borderId="0" xfId="0" applyFont="1" applyBorder="1"/>
    <xf numFmtId="0" fontId="5" fillId="8" borderId="0" xfId="0" applyFont="1" applyFill="1" applyAlignment="1">
      <alignment horizontal="right"/>
    </xf>
    <xf numFmtId="44" fontId="11" fillId="0" borderId="0" xfId="1" applyFont="1" applyFill="1" applyBorder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44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0" fontId="3" fillId="0" borderId="12" xfId="0" applyFont="1" applyBorder="1"/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wrapText="1"/>
    </xf>
    <xf numFmtId="164" fontId="3" fillId="0" borderId="3" xfId="0" applyNumberFormat="1" applyFont="1" applyFill="1" applyBorder="1" applyAlignment="1">
      <alignment wrapText="1"/>
    </xf>
    <xf numFmtId="44" fontId="3" fillId="0" borderId="3" xfId="0" applyNumberFormat="1" applyFont="1" applyBorder="1"/>
    <xf numFmtId="164" fontId="3" fillId="0" borderId="11" xfId="0" applyNumberFormat="1" applyFont="1" applyBorder="1"/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wrapText="1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2" borderId="7" xfId="0" applyFont="1" applyFill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7250-5DB3-46C7-BD66-E4C50342EC71}">
  <sheetPr codeName="Sheet1">
    <pageSetUpPr fitToPage="1"/>
  </sheetPr>
  <dimension ref="A1:BL145"/>
  <sheetViews>
    <sheetView tabSelected="1" zoomScale="80" zoomScaleNormal="80" workbookViewId="0">
      <selection activeCell="AD12" sqref="AD12"/>
    </sheetView>
  </sheetViews>
  <sheetFormatPr defaultColWidth="8.85546875" defaultRowHeight="12.75"/>
  <cols>
    <col min="1" max="1" width="14" style="10" customWidth="1"/>
    <col min="2" max="2" width="30.7109375" style="7" customWidth="1"/>
    <col min="3" max="3" width="11.7109375" style="49" customWidth="1"/>
    <col min="4" max="4" width="16.42578125" style="49" customWidth="1"/>
    <col min="5" max="5" width="11.28515625" style="49" customWidth="1"/>
    <col min="6" max="6" width="15.42578125" style="49" customWidth="1"/>
    <col min="7" max="7" width="13.7109375" style="49" customWidth="1"/>
    <col min="8" max="8" width="15" style="49" bestFit="1" customWidth="1"/>
    <col min="9" max="9" width="16.7109375" style="49" customWidth="1"/>
    <col min="10" max="10" width="12.140625" style="49" customWidth="1"/>
    <col min="11" max="11" width="16.28515625" style="49" bestFit="1" customWidth="1"/>
    <col min="12" max="12" width="14.85546875" style="49" customWidth="1"/>
    <col min="13" max="13" width="0.28515625" style="117" customWidth="1"/>
    <col min="14" max="14" width="12.42578125" style="49" customWidth="1"/>
    <col min="15" max="15" width="11.42578125" style="49" customWidth="1"/>
    <col min="16" max="16" width="11.85546875" style="49" customWidth="1"/>
    <col min="17" max="17" width="11.140625" style="49" customWidth="1"/>
    <col min="18" max="18" width="11.85546875" style="49" customWidth="1"/>
    <col min="19" max="19" width="13.28515625" style="49" customWidth="1"/>
    <col min="20" max="20" width="14.7109375" style="49" bestFit="1" customWidth="1"/>
    <col min="21" max="21" width="11.28515625" style="49" customWidth="1"/>
    <col min="22" max="24" width="11" style="49" bestFit="1" customWidth="1"/>
    <col min="25" max="25" width="12.85546875" style="49" customWidth="1"/>
    <col min="26" max="26" width="10.7109375" style="49" customWidth="1"/>
    <col min="27" max="27" width="10.5703125" style="49" customWidth="1"/>
    <col min="28" max="28" width="11.28515625" style="49" customWidth="1"/>
    <col min="29" max="29" width="13.5703125" style="49" customWidth="1"/>
    <col min="30" max="30" width="11.140625" style="49" customWidth="1"/>
    <col min="31" max="31" width="11.42578125" style="49" customWidth="1"/>
    <col min="32" max="32" width="14.140625" style="49" customWidth="1"/>
    <col min="33" max="33" width="15.5703125" style="139" customWidth="1"/>
    <col min="34" max="34" width="1.7109375" style="117" customWidth="1"/>
    <col min="35" max="35" width="23.7109375" style="49" customWidth="1"/>
    <col min="36" max="36" width="1.7109375" style="117" customWidth="1"/>
    <col min="37" max="37" width="14" style="49" customWidth="1"/>
    <col min="38" max="38" width="12.85546875" style="49" customWidth="1"/>
    <col min="39" max="39" width="9.28515625" style="7" hidden="1" customWidth="1"/>
    <col min="40" max="40" width="12.42578125" style="8" hidden="1" customWidth="1"/>
    <col min="41" max="41" width="33.85546875" style="8" hidden="1" customWidth="1"/>
    <col min="42" max="42" width="11.85546875" style="8" hidden="1" customWidth="1"/>
    <col min="43" max="43" width="9.5703125" style="8" hidden="1" customWidth="1"/>
    <col min="44" max="44" width="37" style="8" hidden="1" customWidth="1"/>
    <col min="45" max="45" width="13.85546875" style="8" customWidth="1"/>
    <col min="46" max="46" width="20.5703125" style="8" bestFit="1" customWidth="1"/>
    <col min="47" max="48" width="15.7109375" style="8" bestFit="1" customWidth="1"/>
    <col min="49" max="49" width="16.85546875" style="8" customWidth="1"/>
    <col min="50" max="50" width="20.42578125" style="8" customWidth="1"/>
    <col min="51" max="51" width="16.140625" style="7" customWidth="1"/>
    <col min="52" max="52" width="8.85546875" style="9"/>
    <col min="53" max="16384" width="8.85546875" style="7"/>
  </cols>
  <sheetData>
    <row r="1" spans="1:52" ht="60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/>
      <c r="N1" s="3" t="s">
        <v>10</v>
      </c>
      <c r="O1" s="3" t="s">
        <v>12</v>
      </c>
      <c r="P1" s="3" t="s">
        <v>14</v>
      </c>
      <c r="Q1" s="3" t="s">
        <v>16</v>
      </c>
      <c r="R1" s="3" t="s">
        <v>18</v>
      </c>
      <c r="S1" s="3" t="s">
        <v>19</v>
      </c>
      <c r="T1" s="3" t="s">
        <v>21</v>
      </c>
      <c r="U1" s="3" t="s">
        <v>22</v>
      </c>
      <c r="V1" s="3" t="s">
        <v>23</v>
      </c>
      <c r="W1" s="3" t="s">
        <v>25</v>
      </c>
      <c r="X1" s="3" t="s">
        <v>27</v>
      </c>
      <c r="Y1" s="3" t="s">
        <v>29</v>
      </c>
      <c r="Z1" s="3" t="s">
        <v>31</v>
      </c>
      <c r="AA1" s="3" t="s">
        <v>33</v>
      </c>
      <c r="AB1" s="3" t="s">
        <v>35</v>
      </c>
      <c r="AC1" s="3" t="s">
        <v>37</v>
      </c>
      <c r="AD1" s="3" t="s">
        <v>39</v>
      </c>
      <c r="AE1" s="3" t="s">
        <v>41</v>
      </c>
      <c r="AF1" s="3" t="s">
        <v>43</v>
      </c>
      <c r="AG1" s="5" t="s">
        <v>45</v>
      </c>
      <c r="AH1" s="4"/>
      <c r="AI1" s="3" t="s">
        <v>46</v>
      </c>
      <c r="AJ1" s="4"/>
      <c r="AK1" s="3" t="s">
        <v>47</v>
      </c>
      <c r="AL1" s="6"/>
    </row>
    <row r="2" spans="1:52">
      <c r="A2" s="10">
        <v>40100</v>
      </c>
      <c r="B2" s="10" t="s">
        <v>48</v>
      </c>
      <c r="C2" s="11"/>
      <c r="D2" s="11"/>
      <c r="E2" s="11"/>
      <c r="F2" s="11"/>
      <c r="G2" s="11"/>
      <c r="H2" s="11"/>
      <c r="I2" s="11"/>
      <c r="J2" s="11"/>
      <c r="K2" s="11"/>
      <c r="L2" s="11">
        <f>SUM(C2:K2)</f>
        <v>0</v>
      </c>
      <c r="M2" s="12"/>
      <c r="N2" s="13"/>
      <c r="O2" s="14"/>
      <c r="P2" s="13">
        <v>6210</v>
      </c>
      <c r="Q2" s="11">
        <v>4468</v>
      </c>
      <c r="R2" s="11"/>
      <c r="S2" s="13"/>
      <c r="T2" s="11"/>
      <c r="U2" s="15"/>
      <c r="V2" s="16">
        <v>364221</v>
      </c>
      <c r="W2" s="17">
        <v>2453</v>
      </c>
      <c r="X2" s="16">
        <v>100226</v>
      </c>
      <c r="Y2" s="19"/>
      <c r="Z2" s="20">
        <v>89027</v>
      </c>
      <c r="AA2" s="19">
        <v>7284</v>
      </c>
      <c r="AB2" s="20">
        <v>41951</v>
      </c>
      <c r="AC2" s="14">
        <v>8209</v>
      </c>
      <c r="AD2" s="13"/>
      <c r="AE2" s="14"/>
      <c r="AF2" s="13"/>
      <c r="AG2" s="22">
        <f>SUM(N2:AF2)</f>
        <v>624049</v>
      </c>
      <c r="AH2" s="12"/>
      <c r="AI2" s="14">
        <v>588272</v>
      </c>
      <c r="AJ2" s="12"/>
      <c r="AK2" s="23">
        <f>L2+AG2+AI2</f>
        <v>1212321</v>
      </c>
      <c r="AL2" s="23"/>
    </row>
    <row r="3" spans="1:52">
      <c r="A3" s="10">
        <v>40120</v>
      </c>
      <c r="B3" s="10" t="s">
        <v>49</v>
      </c>
      <c r="C3" s="11"/>
      <c r="D3" s="11"/>
      <c r="E3" s="11"/>
      <c r="F3" s="11"/>
      <c r="G3" s="11"/>
      <c r="H3" s="11"/>
      <c r="I3" s="11"/>
      <c r="J3" s="11"/>
      <c r="K3" s="11"/>
      <c r="L3" s="11">
        <f>SUM(C3:K3)</f>
        <v>0</v>
      </c>
      <c r="M3" s="12"/>
      <c r="N3" s="13">
        <v>3385238</v>
      </c>
      <c r="O3" s="14">
        <v>269534</v>
      </c>
      <c r="P3" s="13">
        <v>318790</v>
      </c>
      <c r="Q3" s="11">
        <v>220598</v>
      </c>
      <c r="R3" s="11">
        <v>90000</v>
      </c>
      <c r="S3" s="13"/>
      <c r="T3" s="11"/>
      <c r="U3" s="15">
        <v>57000</v>
      </c>
      <c r="V3" s="16"/>
      <c r="W3" s="17"/>
      <c r="X3" s="16"/>
      <c r="Y3" s="19"/>
      <c r="Z3" s="20"/>
      <c r="AA3" s="19"/>
      <c r="AB3" s="20"/>
      <c r="AC3" s="14">
        <v>75000</v>
      </c>
      <c r="AD3" s="13"/>
      <c r="AE3" s="14"/>
      <c r="AF3" s="13"/>
      <c r="AG3" s="22">
        <f>SUM(N3:AF3)</f>
        <v>4416160</v>
      </c>
      <c r="AH3" s="12"/>
      <c r="AI3" s="14"/>
      <c r="AJ3" s="12"/>
      <c r="AK3" s="23">
        <f>L3+AG3+AI3</f>
        <v>4416160</v>
      </c>
      <c r="AL3" s="23"/>
    </row>
    <row r="4" spans="1:52">
      <c r="B4" s="10"/>
      <c r="C4" s="24"/>
      <c r="D4" s="24"/>
      <c r="E4" s="24"/>
      <c r="F4" s="24"/>
      <c r="G4" s="24"/>
      <c r="H4" s="24"/>
      <c r="I4" s="24"/>
      <c r="J4" s="24"/>
      <c r="K4" s="24"/>
      <c r="L4" s="24"/>
      <c r="M4" s="12"/>
      <c r="N4" s="25"/>
      <c r="O4" s="26"/>
      <c r="P4" s="25"/>
      <c r="Q4" s="24"/>
      <c r="R4" s="24"/>
      <c r="S4" s="25"/>
      <c r="T4" s="24"/>
      <c r="U4" s="27"/>
      <c r="V4" s="28"/>
      <c r="W4" s="29"/>
      <c r="X4" s="28"/>
      <c r="Y4" s="31"/>
      <c r="Z4" s="32"/>
      <c r="AA4" s="31"/>
      <c r="AB4" s="32"/>
      <c r="AC4" s="26"/>
      <c r="AD4" s="25"/>
      <c r="AE4" s="26"/>
      <c r="AF4" s="25"/>
      <c r="AG4" s="34"/>
      <c r="AH4" s="12"/>
      <c r="AI4" s="26"/>
      <c r="AJ4" s="12"/>
      <c r="AK4" s="35"/>
      <c r="AL4" s="36"/>
    </row>
    <row r="5" spans="1:52" s="43" customFormat="1">
      <c r="A5" s="37"/>
      <c r="B5" s="37" t="s">
        <v>50</v>
      </c>
      <c r="C5" s="38">
        <f>SUM(C2:C4)</f>
        <v>0</v>
      </c>
      <c r="D5" s="38">
        <f>SUM(D2:D4)</f>
        <v>0</v>
      </c>
      <c r="E5" s="38">
        <f>SUM(E2:E4)</f>
        <v>0</v>
      </c>
      <c r="F5" s="38">
        <f t="shared" ref="F5:AI5" si="0">SUM(F2:F4)</f>
        <v>0</v>
      </c>
      <c r="G5" s="38">
        <f t="shared" si="0"/>
        <v>0</v>
      </c>
      <c r="H5" s="38">
        <f t="shared" si="0"/>
        <v>0</v>
      </c>
      <c r="I5" s="38">
        <f t="shared" si="0"/>
        <v>0</v>
      </c>
      <c r="J5" s="38">
        <f t="shared" si="0"/>
        <v>0</v>
      </c>
      <c r="K5" s="38">
        <f t="shared" si="0"/>
        <v>0</v>
      </c>
      <c r="L5" s="38">
        <f t="shared" si="0"/>
        <v>0</v>
      </c>
      <c r="M5" s="39"/>
      <c r="N5" s="38">
        <f>SUM(N2:N4)</f>
        <v>3385238</v>
      </c>
      <c r="O5" s="38">
        <f>SUM(O2:O4)</f>
        <v>269534</v>
      </c>
      <c r="P5" s="38">
        <f t="shared" si="0"/>
        <v>325000</v>
      </c>
      <c r="Q5" s="38">
        <f t="shared" si="0"/>
        <v>225066</v>
      </c>
      <c r="R5" s="38">
        <f t="shared" si="0"/>
        <v>90000</v>
      </c>
      <c r="S5" s="38">
        <f t="shared" si="0"/>
        <v>0</v>
      </c>
      <c r="T5" s="38">
        <f t="shared" si="0"/>
        <v>0</v>
      </c>
      <c r="U5" s="40">
        <f t="shared" si="0"/>
        <v>57000</v>
      </c>
      <c r="V5" s="38">
        <f t="shared" si="0"/>
        <v>364221</v>
      </c>
      <c r="W5" s="38">
        <f t="shared" si="0"/>
        <v>2453</v>
      </c>
      <c r="X5" s="38">
        <f t="shared" si="0"/>
        <v>100226</v>
      </c>
      <c r="Y5" s="38">
        <f t="shared" si="0"/>
        <v>0</v>
      </c>
      <c r="Z5" s="38">
        <f t="shared" si="0"/>
        <v>89027</v>
      </c>
      <c r="AA5" s="38">
        <f t="shared" si="0"/>
        <v>7284</v>
      </c>
      <c r="AB5" s="38">
        <f t="shared" si="0"/>
        <v>41951</v>
      </c>
      <c r="AC5" s="38">
        <f t="shared" si="0"/>
        <v>83209</v>
      </c>
      <c r="AD5" s="38">
        <f t="shared" si="0"/>
        <v>0</v>
      </c>
      <c r="AE5" s="38">
        <f t="shared" si="0"/>
        <v>0</v>
      </c>
      <c r="AF5" s="38">
        <f t="shared" si="0"/>
        <v>0</v>
      </c>
      <c r="AG5" s="42">
        <f t="shared" si="0"/>
        <v>5040209</v>
      </c>
      <c r="AH5" s="39"/>
      <c r="AI5" s="38">
        <f t="shared" si="0"/>
        <v>588272</v>
      </c>
      <c r="AJ5" s="39"/>
      <c r="AK5" s="38">
        <f>SUM(C5:J5)+AG5+AI5</f>
        <v>5628481</v>
      </c>
      <c r="AL5" s="38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Z5" s="45"/>
    </row>
    <row r="6" spans="1:52"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1"/>
      <c r="O6" s="11"/>
      <c r="P6" s="11"/>
      <c r="Q6" s="11"/>
      <c r="R6" s="11"/>
      <c r="S6" s="11"/>
      <c r="T6" s="11"/>
      <c r="U6" s="46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48"/>
      <c r="AH6" s="12"/>
      <c r="AI6" s="11"/>
      <c r="AJ6" s="12"/>
    </row>
    <row r="7" spans="1:52" s="56" customFormat="1">
      <c r="A7" s="1" t="s">
        <v>51</v>
      </c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  <c r="N7" s="51"/>
      <c r="O7" s="51"/>
      <c r="P7" s="51"/>
      <c r="Q7" s="51"/>
      <c r="R7" s="51"/>
      <c r="S7" s="51"/>
      <c r="T7" s="51"/>
      <c r="U7" s="53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5"/>
      <c r="AH7" s="52"/>
      <c r="AI7" s="51"/>
      <c r="AJ7" s="52"/>
      <c r="AK7" s="51"/>
      <c r="AL7" s="51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Z7" s="58"/>
    </row>
    <row r="8" spans="1:52">
      <c r="A8" s="10">
        <v>50110</v>
      </c>
      <c r="B8" s="10" t="s">
        <v>52</v>
      </c>
      <c r="C8" s="14">
        <v>300000</v>
      </c>
      <c r="D8" s="14">
        <v>92692</v>
      </c>
      <c r="E8" s="14"/>
      <c r="F8" s="14">
        <v>903038</v>
      </c>
      <c r="G8" s="14">
        <v>601222</v>
      </c>
      <c r="H8" s="14">
        <v>485872</v>
      </c>
      <c r="I8" s="14">
        <v>148380</v>
      </c>
      <c r="J8" s="14">
        <f>84036+AP22</f>
        <v>103796</v>
      </c>
      <c r="K8" s="14">
        <v>216100</v>
      </c>
      <c r="L8" s="14">
        <f>SUM(C8:K8)</f>
        <v>2851100</v>
      </c>
      <c r="M8" s="12"/>
      <c r="N8" s="13"/>
      <c r="O8" s="14"/>
      <c r="P8" s="13"/>
      <c r="Q8" s="14"/>
      <c r="R8" s="14"/>
      <c r="S8" s="13"/>
      <c r="T8" s="14">
        <v>492010</v>
      </c>
      <c r="U8" s="15"/>
      <c r="V8" s="16"/>
      <c r="W8" s="17"/>
      <c r="X8" s="16"/>
      <c r="Y8" s="19"/>
      <c r="Z8" s="20"/>
      <c r="AA8" s="19"/>
      <c r="AB8" s="20"/>
      <c r="AC8" s="14"/>
      <c r="AD8" s="13"/>
      <c r="AE8" s="14"/>
      <c r="AF8" s="13"/>
      <c r="AG8" s="22">
        <f t="shared" ref="AG8:AG21" si="1">SUM(N8:AF8)</f>
        <v>492010</v>
      </c>
      <c r="AH8" s="12"/>
      <c r="AI8" s="14">
        <v>392082</v>
      </c>
      <c r="AJ8" s="12"/>
      <c r="AK8" s="23">
        <f t="shared" ref="AK8:AK22" si="2">L8+AG8+AI8</f>
        <v>3735192</v>
      </c>
      <c r="AL8" s="23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1:52">
      <c r="A9" s="10">
        <v>50120</v>
      </c>
      <c r="B9" s="10" t="s">
        <v>53</v>
      </c>
      <c r="C9" s="14"/>
      <c r="D9" s="14"/>
      <c r="E9" s="14"/>
      <c r="F9" s="14"/>
      <c r="G9" s="14"/>
      <c r="H9" s="14"/>
      <c r="I9" s="14"/>
      <c r="J9" s="14"/>
      <c r="K9" s="14"/>
      <c r="L9" s="14">
        <f t="shared" ref="L9:L21" si="3">SUM(C9:K9)</f>
        <v>0</v>
      </c>
      <c r="M9" s="12"/>
      <c r="N9" s="13"/>
      <c r="O9" s="14"/>
      <c r="P9" s="13"/>
      <c r="Q9" s="14"/>
      <c r="R9" s="14"/>
      <c r="S9" s="13"/>
      <c r="T9" s="14"/>
      <c r="U9" s="15"/>
      <c r="V9" s="16"/>
      <c r="W9" s="17"/>
      <c r="X9" s="16"/>
      <c r="Y9" s="19"/>
      <c r="Z9" s="20"/>
      <c r="AA9" s="19"/>
      <c r="AB9" s="20"/>
      <c r="AC9" s="14"/>
      <c r="AD9" s="13"/>
      <c r="AE9" s="14"/>
      <c r="AF9" s="13"/>
      <c r="AG9" s="22">
        <f t="shared" si="1"/>
        <v>0</v>
      </c>
      <c r="AH9" s="12"/>
      <c r="AI9" s="14"/>
      <c r="AJ9" s="12"/>
      <c r="AK9" s="23">
        <f t="shared" si="2"/>
        <v>0</v>
      </c>
      <c r="AL9" s="23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1:52">
      <c r="A10" s="10">
        <v>50130</v>
      </c>
      <c r="B10" s="10" t="s">
        <v>54</v>
      </c>
      <c r="C10" s="14"/>
      <c r="D10" s="14"/>
      <c r="E10" s="14"/>
      <c r="F10" s="14"/>
      <c r="G10" s="14"/>
      <c r="H10" s="14"/>
      <c r="I10" s="14"/>
      <c r="J10" s="14"/>
      <c r="K10" s="14"/>
      <c r="L10" s="14">
        <f t="shared" si="3"/>
        <v>0</v>
      </c>
      <c r="M10" s="12"/>
      <c r="N10" s="13"/>
      <c r="O10" s="14"/>
      <c r="P10" s="13"/>
      <c r="Q10" s="14"/>
      <c r="R10" s="14"/>
      <c r="S10" s="13"/>
      <c r="T10" s="14"/>
      <c r="U10" s="15"/>
      <c r="V10" s="16"/>
      <c r="W10" s="17"/>
      <c r="X10" s="16"/>
      <c r="Y10" s="19"/>
      <c r="Z10" s="20"/>
      <c r="AA10" s="19"/>
      <c r="AB10" s="20"/>
      <c r="AC10" s="14"/>
      <c r="AD10" s="13"/>
      <c r="AE10" s="14"/>
      <c r="AF10" s="13"/>
      <c r="AG10" s="22">
        <f t="shared" si="1"/>
        <v>0</v>
      </c>
      <c r="AH10" s="12"/>
      <c r="AI10" s="14"/>
      <c r="AJ10" s="12"/>
      <c r="AK10" s="23">
        <f t="shared" si="2"/>
        <v>0</v>
      </c>
      <c r="AL10" s="23"/>
      <c r="AM10" s="60"/>
      <c r="AN10" s="61"/>
      <c r="AO10" s="61"/>
      <c r="AP10" s="61"/>
      <c r="AQ10" s="62"/>
      <c r="AR10" s="59"/>
      <c r="AS10" s="59"/>
      <c r="AT10" s="59"/>
      <c r="AU10" s="59"/>
      <c r="AV10" s="59"/>
      <c r="AW10" s="59"/>
      <c r="AX10" s="59"/>
    </row>
    <row r="11" spans="1:52">
      <c r="A11" s="10">
        <v>50160</v>
      </c>
      <c r="B11" s="10" t="s">
        <v>55</v>
      </c>
      <c r="C11" s="14"/>
      <c r="D11" s="14"/>
      <c r="E11" s="14"/>
      <c r="F11" s="14"/>
      <c r="G11" s="14"/>
      <c r="H11" s="14"/>
      <c r="I11" s="14"/>
      <c r="J11" s="14"/>
      <c r="K11" s="14"/>
      <c r="L11" s="14">
        <f t="shared" si="3"/>
        <v>0</v>
      </c>
      <c r="M11" s="12"/>
      <c r="N11" s="13"/>
      <c r="O11" s="14"/>
      <c r="P11" s="13"/>
      <c r="Q11" s="14"/>
      <c r="R11" s="14"/>
      <c r="S11" s="13"/>
      <c r="T11" s="14"/>
      <c r="U11" s="15"/>
      <c r="V11" s="16"/>
      <c r="W11" s="17"/>
      <c r="X11" s="16"/>
      <c r="Y11" s="19"/>
      <c r="Z11" s="20"/>
      <c r="AA11" s="19"/>
      <c r="AB11" s="20"/>
      <c r="AC11" s="14"/>
      <c r="AD11" s="13"/>
      <c r="AE11" s="14"/>
      <c r="AF11" s="13"/>
      <c r="AG11" s="22">
        <f t="shared" si="1"/>
        <v>0</v>
      </c>
      <c r="AH11" s="12"/>
      <c r="AI11" s="14"/>
      <c r="AJ11" s="12"/>
      <c r="AK11" s="23">
        <f t="shared" si="2"/>
        <v>0</v>
      </c>
      <c r="AL11" s="23"/>
      <c r="AM11" s="166" t="s">
        <v>56</v>
      </c>
      <c r="AN11" s="167"/>
      <c r="AO11" s="167"/>
      <c r="AP11" s="167"/>
      <c r="AQ11" s="168"/>
      <c r="AR11" s="59"/>
      <c r="AS11" s="59"/>
      <c r="AT11" s="59"/>
      <c r="AU11" s="59"/>
      <c r="AV11" s="59"/>
      <c r="AW11" s="59"/>
      <c r="AX11" s="59"/>
    </row>
    <row r="12" spans="1:52">
      <c r="A12" s="10">
        <v>50205</v>
      </c>
      <c r="B12" s="10" t="s">
        <v>57</v>
      </c>
      <c r="C12" s="14">
        <v>22949</v>
      </c>
      <c r="D12" s="14">
        <v>7096</v>
      </c>
      <c r="E12" s="14"/>
      <c r="F12" s="14">
        <v>69083</v>
      </c>
      <c r="G12" s="14">
        <v>45995</v>
      </c>
      <c r="H12" s="14">
        <v>37173</v>
      </c>
      <c r="I12" s="14">
        <v>11344</v>
      </c>
      <c r="J12" s="14">
        <f>6428+AP23</f>
        <v>9358</v>
      </c>
      <c r="K12" s="14">
        <v>16532</v>
      </c>
      <c r="L12" s="14">
        <f t="shared" si="3"/>
        <v>219530</v>
      </c>
      <c r="M12" s="12"/>
      <c r="N12" s="13"/>
      <c r="O12" s="14"/>
      <c r="P12" s="13"/>
      <c r="Q12" s="14"/>
      <c r="R12" s="14"/>
      <c r="S12" s="13"/>
      <c r="T12" s="14">
        <f>7134+30505</f>
        <v>37639</v>
      </c>
      <c r="U12" s="15"/>
      <c r="V12" s="16"/>
      <c r="W12" s="17"/>
      <c r="X12" s="16"/>
      <c r="Y12" s="19"/>
      <c r="Z12" s="20"/>
      <c r="AA12" s="19"/>
      <c r="AB12" s="20"/>
      <c r="AC12" s="14"/>
      <c r="AD12" s="13"/>
      <c r="AE12" s="14"/>
      <c r="AF12" s="13"/>
      <c r="AG12" s="22">
        <f t="shared" si="1"/>
        <v>37639</v>
      </c>
      <c r="AH12" s="12"/>
      <c r="AI12" s="14">
        <v>29990</v>
      </c>
      <c r="AJ12" s="12"/>
      <c r="AK12" s="23">
        <f t="shared" si="2"/>
        <v>287159</v>
      </c>
      <c r="AL12" s="23"/>
      <c r="AM12" s="63"/>
      <c r="AN12" s="64"/>
      <c r="AQ12" s="65"/>
      <c r="AR12" s="59"/>
      <c r="AS12" s="59"/>
      <c r="AT12" s="59"/>
      <c r="AU12" s="59"/>
      <c r="AV12" s="59"/>
      <c r="AW12" s="59"/>
      <c r="AX12" s="59"/>
    </row>
    <row r="13" spans="1:52">
      <c r="A13" s="10">
        <v>50210</v>
      </c>
      <c r="B13" s="10" t="s">
        <v>58</v>
      </c>
      <c r="C13" s="14">
        <v>19458</v>
      </c>
      <c r="D13" s="14">
        <v>6032</v>
      </c>
      <c r="E13" s="14"/>
      <c r="F13" s="14">
        <v>58758</v>
      </c>
      <c r="G13" s="14">
        <v>39118</v>
      </c>
      <c r="H13" s="14">
        <v>29830</v>
      </c>
      <c r="I13" s="14">
        <v>9653</v>
      </c>
      <c r="J13" s="14">
        <v>5466</v>
      </c>
      <c r="K13" s="14">
        <v>14060</v>
      </c>
      <c r="L13" s="14">
        <f t="shared" si="3"/>
        <v>182375</v>
      </c>
      <c r="M13" s="12"/>
      <c r="N13" s="13"/>
      <c r="O13" s="14"/>
      <c r="P13" s="13"/>
      <c r="Q13" s="14"/>
      <c r="R13" s="14"/>
      <c r="S13" s="13"/>
      <c r="T13" s="14">
        <v>31188</v>
      </c>
      <c r="U13" s="15"/>
      <c r="V13" s="16"/>
      <c r="W13" s="17"/>
      <c r="X13" s="16"/>
      <c r="Y13" s="19"/>
      <c r="Z13" s="20"/>
      <c r="AA13" s="19"/>
      <c r="AB13" s="20"/>
      <c r="AC13" s="14"/>
      <c r="AD13" s="13"/>
      <c r="AE13" s="14"/>
      <c r="AF13" s="13"/>
      <c r="AG13" s="22">
        <f t="shared" si="1"/>
        <v>31188</v>
      </c>
      <c r="AH13" s="12"/>
      <c r="AI13" s="14">
        <v>25511</v>
      </c>
      <c r="AJ13" s="12"/>
      <c r="AK13" s="23">
        <f t="shared" si="2"/>
        <v>239074</v>
      </c>
      <c r="AL13" s="23"/>
      <c r="AM13" s="66"/>
      <c r="AQ13" s="65"/>
      <c r="AR13" s="59"/>
      <c r="AS13" s="59"/>
      <c r="AT13" s="59"/>
      <c r="AU13" s="59"/>
      <c r="AV13" s="59"/>
      <c r="AW13" s="59"/>
      <c r="AX13" s="59"/>
    </row>
    <row r="14" spans="1:52" s="9" customFormat="1">
      <c r="A14" s="67">
        <v>50215</v>
      </c>
      <c r="B14" s="67" t="s">
        <v>59</v>
      </c>
      <c r="C14" s="14">
        <v>14364</v>
      </c>
      <c r="D14" s="14">
        <v>19932</v>
      </c>
      <c r="E14" s="14"/>
      <c r="F14" s="14">
        <v>167952</v>
      </c>
      <c r="G14" s="14">
        <v>88608</v>
      </c>
      <c r="H14" s="14">
        <v>82680</v>
      </c>
      <c r="I14" s="14">
        <v>14364</v>
      </c>
      <c r="J14" s="14">
        <v>9960</v>
      </c>
      <c r="K14" s="14">
        <v>29892</v>
      </c>
      <c r="L14" s="14">
        <f t="shared" si="3"/>
        <v>427752</v>
      </c>
      <c r="M14" s="12"/>
      <c r="N14" s="13"/>
      <c r="O14" s="14"/>
      <c r="P14" s="13"/>
      <c r="Q14" s="14"/>
      <c r="R14" s="14"/>
      <c r="S14" s="13"/>
      <c r="T14" s="14">
        <v>113280</v>
      </c>
      <c r="U14" s="15"/>
      <c r="V14" s="16"/>
      <c r="W14" s="17"/>
      <c r="X14" s="16"/>
      <c r="Y14" s="19"/>
      <c r="Z14" s="20"/>
      <c r="AA14" s="19"/>
      <c r="AB14" s="20"/>
      <c r="AC14" s="14"/>
      <c r="AD14" s="13"/>
      <c r="AE14" s="14"/>
      <c r="AF14" s="13"/>
      <c r="AG14" s="22">
        <f t="shared" si="1"/>
        <v>113280</v>
      </c>
      <c r="AH14" s="12"/>
      <c r="AI14" s="14">
        <v>54576</v>
      </c>
      <c r="AJ14" s="12"/>
      <c r="AK14" s="23">
        <f t="shared" si="2"/>
        <v>595608</v>
      </c>
      <c r="AL14" s="23"/>
      <c r="AM14" s="66"/>
      <c r="AN14" s="8"/>
      <c r="AO14" s="68" t="s">
        <v>60</v>
      </c>
      <c r="AP14" s="68" t="s">
        <v>61</v>
      </c>
      <c r="AQ14" s="69" t="s">
        <v>62</v>
      </c>
      <c r="AR14" s="70"/>
      <c r="AS14" s="70"/>
      <c r="AT14" s="70"/>
      <c r="AU14" s="70"/>
      <c r="AV14" s="70"/>
      <c r="AW14" s="70"/>
      <c r="AX14" s="70"/>
    </row>
    <row r="15" spans="1:52" s="9" customFormat="1">
      <c r="A15" s="67">
        <v>50225</v>
      </c>
      <c r="B15" s="67" t="s">
        <v>63</v>
      </c>
      <c r="C15" s="14">
        <v>2049</v>
      </c>
      <c r="D15" s="14">
        <v>635</v>
      </c>
      <c r="E15" s="14"/>
      <c r="F15" s="14">
        <v>6184</v>
      </c>
      <c r="G15" s="14">
        <v>4119</v>
      </c>
      <c r="H15" s="14">
        <v>3325</v>
      </c>
      <c r="I15" s="14">
        <v>1020</v>
      </c>
      <c r="J15" s="14">
        <v>574</v>
      </c>
      <c r="K15" s="14">
        <v>1428</v>
      </c>
      <c r="L15" s="14">
        <f t="shared" si="3"/>
        <v>19334</v>
      </c>
      <c r="M15" s="12"/>
      <c r="N15" s="13"/>
      <c r="O15" s="14"/>
      <c r="P15" s="13"/>
      <c r="Q15" s="14"/>
      <c r="R15" s="14"/>
      <c r="S15" s="13"/>
      <c r="T15" s="14">
        <v>3367</v>
      </c>
      <c r="U15" s="15"/>
      <c r="V15" s="16"/>
      <c r="W15" s="17"/>
      <c r="X15" s="16"/>
      <c r="Y15" s="19"/>
      <c r="Z15" s="20"/>
      <c r="AA15" s="19"/>
      <c r="AB15" s="20"/>
      <c r="AC15" s="14"/>
      <c r="AD15" s="13"/>
      <c r="AE15" s="14"/>
      <c r="AF15" s="13"/>
      <c r="AG15" s="22">
        <f t="shared" si="1"/>
        <v>3367</v>
      </c>
      <c r="AH15" s="12"/>
      <c r="AI15" s="14">
        <v>2685</v>
      </c>
      <c r="AJ15" s="12"/>
      <c r="AK15" s="23">
        <f t="shared" si="2"/>
        <v>25386</v>
      </c>
      <c r="AL15" s="23"/>
      <c r="AM15" s="63"/>
      <c r="AN15" s="71"/>
      <c r="AO15" s="72"/>
      <c r="AP15" s="73"/>
      <c r="AQ15" s="74"/>
      <c r="AR15" s="70" t="s">
        <v>64</v>
      </c>
      <c r="AS15" s="70"/>
      <c r="AT15" s="70"/>
      <c r="AU15" s="75"/>
      <c r="AV15" s="75"/>
      <c r="AW15" s="75"/>
      <c r="AX15" s="75"/>
    </row>
    <row r="16" spans="1:52" s="9" customFormat="1">
      <c r="A16" s="67">
        <v>50230</v>
      </c>
      <c r="B16" s="67" t="s">
        <v>65</v>
      </c>
      <c r="C16" s="14"/>
      <c r="D16" s="14"/>
      <c r="E16" s="14"/>
      <c r="F16" s="14"/>
      <c r="G16" s="14"/>
      <c r="H16" s="14"/>
      <c r="I16" s="14"/>
      <c r="J16" s="14"/>
      <c r="K16" s="14"/>
      <c r="L16" s="14">
        <f t="shared" si="3"/>
        <v>0</v>
      </c>
      <c r="M16" s="12"/>
      <c r="N16" s="13"/>
      <c r="O16" s="14"/>
      <c r="P16" s="13"/>
      <c r="Q16" s="14"/>
      <c r="R16" s="14"/>
      <c r="S16" s="13"/>
      <c r="T16" s="14"/>
      <c r="U16" s="15"/>
      <c r="V16" s="16"/>
      <c r="W16" s="17"/>
      <c r="X16" s="16"/>
      <c r="Y16" s="19"/>
      <c r="Z16" s="20"/>
      <c r="AA16" s="19"/>
      <c r="AB16" s="20"/>
      <c r="AC16" s="14"/>
      <c r="AD16" s="13"/>
      <c r="AE16" s="14"/>
      <c r="AF16" s="13"/>
      <c r="AG16" s="22">
        <f t="shared" si="1"/>
        <v>0</v>
      </c>
      <c r="AH16" s="12"/>
      <c r="AI16" s="14"/>
      <c r="AJ16" s="12"/>
      <c r="AK16" s="23">
        <f t="shared" si="2"/>
        <v>0</v>
      </c>
      <c r="AL16" s="23"/>
      <c r="AM16" s="66"/>
      <c r="AN16" s="71"/>
      <c r="AO16" s="72" t="s">
        <v>66</v>
      </c>
      <c r="AP16" s="76">
        <v>100000</v>
      </c>
      <c r="AQ16" s="77" t="s">
        <v>67</v>
      </c>
      <c r="AR16" s="71"/>
      <c r="AS16" s="71"/>
      <c r="AT16" s="71"/>
      <c r="AU16" s="71"/>
      <c r="AV16" s="71"/>
      <c r="AW16" s="71"/>
      <c r="AX16" s="71"/>
    </row>
    <row r="17" spans="1:52" s="9" customFormat="1">
      <c r="A17" s="67">
        <v>50231</v>
      </c>
      <c r="B17" s="67" t="s">
        <v>68</v>
      </c>
      <c r="C17" s="14">
        <v>1080</v>
      </c>
      <c r="D17" s="14">
        <v>1020</v>
      </c>
      <c r="E17" s="14"/>
      <c r="F17" s="14">
        <v>8892</v>
      </c>
      <c r="G17" s="14">
        <v>5460</v>
      </c>
      <c r="H17" s="14">
        <v>4884</v>
      </c>
      <c r="I17" s="14">
        <v>1080</v>
      </c>
      <c r="J17" s="14">
        <v>900</v>
      </c>
      <c r="K17" s="14">
        <v>2388</v>
      </c>
      <c r="L17" s="14">
        <f t="shared" si="3"/>
        <v>25704</v>
      </c>
      <c r="M17" s="12"/>
      <c r="N17" s="13"/>
      <c r="O17" s="14"/>
      <c r="P17" s="13"/>
      <c r="Q17" s="14"/>
      <c r="R17" s="14"/>
      <c r="S17" s="13"/>
      <c r="T17" s="14">
        <v>5880</v>
      </c>
      <c r="U17" s="15"/>
      <c r="V17" s="16"/>
      <c r="W17" s="17"/>
      <c r="X17" s="16"/>
      <c r="Y17" s="19"/>
      <c r="Z17" s="20"/>
      <c r="AA17" s="19"/>
      <c r="AB17" s="20"/>
      <c r="AC17" s="14"/>
      <c r="AD17" s="13"/>
      <c r="AE17" s="14"/>
      <c r="AF17" s="13"/>
      <c r="AG17" s="22">
        <f t="shared" si="1"/>
        <v>5880</v>
      </c>
      <c r="AH17" s="12"/>
      <c r="AI17" s="14">
        <v>3660</v>
      </c>
      <c r="AJ17" s="12"/>
      <c r="AK17" s="23">
        <f t="shared" si="2"/>
        <v>35244</v>
      </c>
      <c r="AL17" s="23"/>
      <c r="AM17" s="63"/>
      <c r="AN17" s="71"/>
      <c r="AO17" s="78" t="s">
        <v>69</v>
      </c>
      <c r="AP17" s="73">
        <f>SUM(AP15:AP16)</f>
        <v>100000</v>
      </c>
      <c r="AQ17" s="79"/>
      <c r="AR17" s="70"/>
      <c r="AS17" s="70"/>
      <c r="AT17" s="70"/>
      <c r="AU17" s="70"/>
      <c r="AV17" s="70"/>
      <c r="AW17" s="70"/>
      <c r="AX17" s="70"/>
    </row>
    <row r="18" spans="1:52" s="9" customFormat="1">
      <c r="A18" s="67">
        <v>50235</v>
      </c>
      <c r="B18" s="67" t="s">
        <v>70</v>
      </c>
      <c r="C18" s="14"/>
      <c r="D18" s="14"/>
      <c r="E18" s="14"/>
      <c r="F18" s="14"/>
      <c r="G18" s="14"/>
      <c r="H18" s="14"/>
      <c r="I18" s="14"/>
      <c r="J18" s="14"/>
      <c r="K18" s="14"/>
      <c r="L18" s="14">
        <f t="shared" si="3"/>
        <v>0</v>
      </c>
      <c r="M18" s="12"/>
      <c r="N18" s="13"/>
      <c r="O18" s="14"/>
      <c r="P18" s="13"/>
      <c r="Q18" s="14"/>
      <c r="R18" s="14"/>
      <c r="S18" s="13"/>
      <c r="T18" s="14"/>
      <c r="U18" s="15"/>
      <c r="V18" s="16"/>
      <c r="W18" s="17"/>
      <c r="X18" s="16"/>
      <c r="Y18" s="19"/>
      <c r="Z18" s="20"/>
      <c r="AA18" s="19"/>
      <c r="AB18" s="20"/>
      <c r="AC18" s="14"/>
      <c r="AD18" s="13"/>
      <c r="AE18" s="14"/>
      <c r="AF18" s="13"/>
      <c r="AG18" s="22">
        <f t="shared" si="1"/>
        <v>0</v>
      </c>
      <c r="AH18" s="12"/>
      <c r="AI18" s="14"/>
      <c r="AJ18" s="12"/>
      <c r="AK18" s="23">
        <f t="shared" si="2"/>
        <v>0</v>
      </c>
      <c r="AL18" s="23"/>
      <c r="AM18" s="66"/>
      <c r="AN18" s="71"/>
      <c r="AO18" s="71"/>
      <c r="AP18" s="8"/>
      <c r="AQ18" s="65"/>
      <c r="AR18" s="71"/>
      <c r="AS18" s="71"/>
      <c r="AT18" s="71"/>
      <c r="AU18" s="71"/>
      <c r="AV18" s="71"/>
      <c r="AW18" s="71"/>
      <c r="AX18" s="71"/>
    </row>
    <row r="19" spans="1:52" s="9" customFormat="1">
      <c r="A19" s="67">
        <v>50245</v>
      </c>
      <c r="B19" s="67" t="s">
        <v>71</v>
      </c>
      <c r="C19" s="14">
        <v>9000</v>
      </c>
      <c r="D19" s="14"/>
      <c r="E19" s="14"/>
      <c r="F19" s="14">
        <v>6000</v>
      </c>
      <c r="G19" s="14">
        <v>6000</v>
      </c>
      <c r="H19" s="14">
        <v>6000</v>
      </c>
      <c r="I19" s="14">
        <v>6000</v>
      </c>
      <c r="J19" s="14"/>
      <c r="K19" s="14"/>
      <c r="L19" s="14">
        <f t="shared" si="3"/>
        <v>33000</v>
      </c>
      <c r="M19" s="12"/>
      <c r="N19" s="13"/>
      <c r="O19" s="14"/>
      <c r="P19" s="13"/>
      <c r="Q19" s="14"/>
      <c r="R19" s="14"/>
      <c r="S19" s="13"/>
      <c r="T19" s="14"/>
      <c r="U19" s="15"/>
      <c r="V19" s="16"/>
      <c r="W19" s="17"/>
      <c r="X19" s="16"/>
      <c r="Y19" s="19"/>
      <c r="Z19" s="20"/>
      <c r="AA19" s="19"/>
      <c r="AB19" s="20"/>
      <c r="AC19" s="14"/>
      <c r="AD19" s="13"/>
      <c r="AE19" s="14"/>
      <c r="AF19" s="13"/>
      <c r="AG19" s="22">
        <f t="shared" si="1"/>
        <v>0</v>
      </c>
      <c r="AH19" s="12"/>
      <c r="AI19" s="14"/>
      <c r="AJ19" s="12"/>
      <c r="AK19" s="23">
        <f t="shared" si="2"/>
        <v>33000</v>
      </c>
      <c r="AL19" s="23"/>
      <c r="AM19" s="66"/>
      <c r="AN19" s="71"/>
      <c r="AO19" s="80" t="s">
        <v>72</v>
      </c>
      <c r="AP19" s="68" t="s">
        <v>61</v>
      </c>
      <c r="AQ19" s="69" t="s">
        <v>62</v>
      </c>
      <c r="AR19" s="71"/>
      <c r="AS19" s="71"/>
      <c r="AT19" s="71"/>
      <c r="AU19" s="81"/>
      <c r="AV19" s="81"/>
      <c r="AW19" s="81"/>
      <c r="AX19" s="71"/>
    </row>
    <row r="20" spans="1:52" s="9" customFormat="1">
      <c r="A20" s="67">
        <v>50250</v>
      </c>
      <c r="B20" s="67" t="s">
        <v>73</v>
      </c>
      <c r="C20" s="14">
        <v>1800</v>
      </c>
      <c r="D20" s="14"/>
      <c r="E20" s="14"/>
      <c r="F20" s="14">
        <v>720</v>
      </c>
      <c r="G20" s="14">
        <v>4320</v>
      </c>
      <c r="H20" s="14">
        <v>4320</v>
      </c>
      <c r="I20" s="14">
        <v>720</v>
      </c>
      <c r="J20" s="14"/>
      <c r="K20" s="14">
        <v>2160</v>
      </c>
      <c r="L20" s="14">
        <f t="shared" si="3"/>
        <v>14040</v>
      </c>
      <c r="M20" s="12"/>
      <c r="N20" s="13"/>
      <c r="O20" s="14"/>
      <c r="P20" s="13"/>
      <c r="Q20" s="14"/>
      <c r="R20" s="14"/>
      <c r="S20" s="13"/>
      <c r="T20" s="14">
        <v>2160</v>
      </c>
      <c r="U20" s="15"/>
      <c r="V20" s="16"/>
      <c r="W20" s="17"/>
      <c r="X20" s="16"/>
      <c r="Y20" s="19"/>
      <c r="Z20" s="20"/>
      <c r="AA20" s="19"/>
      <c r="AB20" s="20"/>
      <c r="AC20" s="14"/>
      <c r="AD20" s="13"/>
      <c r="AE20" s="14"/>
      <c r="AF20" s="13"/>
      <c r="AG20" s="22">
        <f t="shared" si="1"/>
        <v>2160</v>
      </c>
      <c r="AH20" s="12"/>
      <c r="AI20" s="14">
        <v>2160</v>
      </c>
      <c r="AJ20" s="12"/>
      <c r="AK20" s="23">
        <f t="shared" si="2"/>
        <v>18360</v>
      </c>
      <c r="AL20" s="23"/>
      <c r="AM20" s="66"/>
      <c r="AN20" s="71"/>
      <c r="AO20" s="72" t="s">
        <v>74</v>
      </c>
      <c r="AP20" s="82">
        <v>30000</v>
      </c>
      <c r="AQ20" s="77" t="s">
        <v>75</v>
      </c>
      <c r="AR20" s="71"/>
      <c r="AS20" s="71"/>
      <c r="AT20" s="71"/>
      <c r="AU20" s="71"/>
      <c r="AV20" s="71"/>
      <c r="AW20" s="12"/>
      <c r="AX20" s="71"/>
    </row>
    <row r="21" spans="1:52" s="9" customFormat="1">
      <c r="A21" s="67">
        <v>50265</v>
      </c>
      <c r="B21" s="67" t="s">
        <v>76</v>
      </c>
      <c r="C21" s="14">
        <v>756</v>
      </c>
      <c r="D21" s="14">
        <v>996</v>
      </c>
      <c r="E21" s="14"/>
      <c r="F21" s="14">
        <v>7488</v>
      </c>
      <c r="G21" s="14">
        <v>4140</v>
      </c>
      <c r="H21" s="14">
        <v>2976</v>
      </c>
      <c r="I21" s="14">
        <v>756</v>
      </c>
      <c r="J21" s="14">
        <v>492</v>
      </c>
      <c r="K21" s="14">
        <v>1488</v>
      </c>
      <c r="L21" s="14">
        <f t="shared" si="3"/>
        <v>19092</v>
      </c>
      <c r="M21" s="12"/>
      <c r="N21" s="13"/>
      <c r="O21" s="14"/>
      <c r="P21" s="13"/>
      <c r="Q21" s="14"/>
      <c r="R21" s="14"/>
      <c r="S21" s="13"/>
      <c r="T21" s="14">
        <v>5364</v>
      </c>
      <c r="U21" s="15"/>
      <c r="V21" s="16"/>
      <c r="W21" s="17"/>
      <c r="X21" s="16"/>
      <c r="Y21" s="19"/>
      <c r="Z21" s="20"/>
      <c r="AA21" s="19"/>
      <c r="AB21" s="20"/>
      <c r="AC21" s="14"/>
      <c r="AD21" s="13"/>
      <c r="AE21" s="14"/>
      <c r="AF21" s="13"/>
      <c r="AG21" s="22">
        <f t="shared" si="1"/>
        <v>5364</v>
      </c>
      <c r="AH21" s="12"/>
      <c r="AI21" s="14">
        <v>2712</v>
      </c>
      <c r="AJ21" s="12"/>
      <c r="AK21" s="23">
        <f t="shared" si="2"/>
        <v>27168</v>
      </c>
      <c r="AL21" s="23"/>
      <c r="AM21" s="66"/>
      <c r="AN21" s="71"/>
      <c r="AO21" s="67" t="s">
        <v>77</v>
      </c>
      <c r="AP21" s="83">
        <v>51000</v>
      </c>
      <c r="AQ21" s="77" t="s">
        <v>78</v>
      </c>
      <c r="AR21" s="84" t="s">
        <v>79</v>
      </c>
      <c r="AS21" s="71"/>
      <c r="AT21" s="71"/>
      <c r="AU21" s="71"/>
      <c r="AV21" s="71"/>
      <c r="AW21" s="85"/>
      <c r="AX21" s="71"/>
    </row>
    <row r="22" spans="1:52" s="43" customFormat="1">
      <c r="A22" s="86"/>
      <c r="B22" s="86" t="s">
        <v>80</v>
      </c>
      <c r="C22" s="87">
        <f t="shared" ref="C22:AI22" si="4">SUM(C8:C21)</f>
        <v>371456</v>
      </c>
      <c r="D22" s="87">
        <f t="shared" si="4"/>
        <v>128403</v>
      </c>
      <c r="E22" s="87">
        <f t="shared" si="4"/>
        <v>0</v>
      </c>
      <c r="F22" s="87">
        <f t="shared" si="4"/>
        <v>1228115</v>
      </c>
      <c r="G22" s="87">
        <f t="shared" si="4"/>
        <v>798982</v>
      </c>
      <c r="H22" s="87">
        <f t="shared" si="4"/>
        <v>657060</v>
      </c>
      <c r="I22" s="87">
        <f t="shared" si="4"/>
        <v>193317</v>
      </c>
      <c r="J22" s="87">
        <f t="shared" si="4"/>
        <v>130546</v>
      </c>
      <c r="K22" s="87">
        <f t="shared" si="4"/>
        <v>284048</v>
      </c>
      <c r="L22" s="87">
        <f t="shared" si="4"/>
        <v>3791927</v>
      </c>
      <c r="M22" s="88"/>
      <c r="N22" s="87">
        <f t="shared" si="4"/>
        <v>0</v>
      </c>
      <c r="O22" s="87">
        <f t="shared" si="4"/>
        <v>0</v>
      </c>
      <c r="P22" s="87">
        <f t="shared" si="4"/>
        <v>0</v>
      </c>
      <c r="Q22" s="87">
        <f t="shared" si="4"/>
        <v>0</v>
      </c>
      <c r="R22" s="87">
        <f t="shared" si="4"/>
        <v>0</v>
      </c>
      <c r="S22" s="87">
        <f t="shared" si="4"/>
        <v>0</v>
      </c>
      <c r="T22" s="87">
        <f t="shared" si="4"/>
        <v>690888</v>
      </c>
      <c r="U22" s="89">
        <f t="shared" si="4"/>
        <v>0</v>
      </c>
      <c r="V22" s="87">
        <f t="shared" si="4"/>
        <v>0</v>
      </c>
      <c r="W22" s="87">
        <f t="shared" si="4"/>
        <v>0</v>
      </c>
      <c r="X22" s="87">
        <f t="shared" si="4"/>
        <v>0</v>
      </c>
      <c r="Y22" s="87">
        <f t="shared" si="4"/>
        <v>0</v>
      </c>
      <c r="Z22" s="87">
        <f t="shared" si="4"/>
        <v>0</v>
      </c>
      <c r="AA22" s="87">
        <f t="shared" si="4"/>
        <v>0</v>
      </c>
      <c r="AB22" s="87">
        <f t="shared" si="4"/>
        <v>0</v>
      </c>
      <c r="AC22" s="87">
        <f t="shared" si="4"/>
        <v>0</v>
      </c>
      <c r="AD22" s="87">
        <f t="shared" si="4"/>
        <v>0</v>
      </c>
      <c r="AE22" s="87">
        <f t="shared" si="4"/>
        <v>0</v>
      </c>
      <c r="AF22" s="87">
        <f t="shared" si="4"/>
        <v>0</v>
      </c>
      <c r="AG22" s="91">
        <f t="shared" si="4"/>
        <v>690888</v>
      </c>
      <c r="AH22" s="88"/>
      <c r="AI22" s="87">
        <f t="shared" si="4"/>
        <v>513376</v>
      </c>
      <c r="AJ22" s="88"/>
      <c r="AK22" s="92">
        <f t="shared" si="2"/>
        <v>4996191</v>
      </c>
      <c r="AL22" s="92"/>
      <c r="AM22" s="66"/>
      <c r="AN22" s="71"/>
      <c r="AO22" s="72" t="s">
        <v>81</v>
      </c>
      <c r="AP22" s="82">
        <v>19760</v>
      </c>
      <c r="AQ22" s="77" t="s">
        <v>82</v>
      </c>
      <c r="AR22" s="71"/>
      <c r="AS22" s="71"/>
      <c r="AT22" s="71"/>
      <c r="AU22" s="71"/>
      <c r="AV22" s="71"/>
      <c r="AW22" s="12"/>
      <c r="AX22" s="8"/>
      <c r="AY22" s="7"/>
      <c r="AZ22" s="9"/>
    </row>
    <row r="23" spans="1:52">
      <c r="B23" s="1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3"/>
      <c r="O23" s="14"/>
      <c r="P23" s="13"/>
      <c r="Q23" s="14"/>
      <c r="R23" s="14"/>
      <c r="S23" s="13"/>
      <c r="T23" s="14"/>
      <c r="U23" s="15"/>
      <c r="V23" s="16"/>
      <c r="W23" s="17"/>
      <c r="X23" s="16"/>
      <c r="Y23" s="19"/>
      <c r="Z23" s="20"/>
      <c r="AA23" s="19"/>
      <c r="AB23" s="20"/>
      <c r="AC23" s="14"/>
      <c r="AD23" s="13"/>
      <c r="AE23" s="14"/>
      <c r="AF23" s="13"/>
      <c r="AG23" s="22"/>
      <c r="AH23" s="12"/>
      <c r="AI23" s="14"/>
      <c r="AJ23" s="12"/>
      <c r="AK23" s="23"/>
      <c r="AL23" s="23"/>
      <c r="AM23" s="66"/>
      <c r="AN23" s="71"/>
      <c r="AO23" s="72" t="s">
        <v>83</v>
      </c>
      <c r="AP23" s="82">
        <v>2930</v>
      </c>
      <c r="AQ23" s="77" t="s">
        <v>84</v>
      </c>
      <c r="AR23" s="71"/>
      <c r="AS23" s="71"/>
      <c r="AT23" s="71"/>
      <c r="AU23" s="71"/>
      <c r="AV23" s="71"/>
      <c r="AW23" s="12"/>
    </row>
    <row r="24" spans="1:52">
      <c r="A24" s="10">
        <v>50301</v>
      </c>
      <c r="B24" s="10" t="s">
        <v>85</v>
      </c>
      <c r="C24" s="14"/>
      <c r="D24" s="14"/>
      <c r="E24" s="14"/>
      <c r="F24" s="14"/>
      <c r="G24" s="14"/>
      <c r="H24" s="14"/>
      <c r="I24" s="14"/>
      <c r="J24" s="14"/>
      <c r="K24" s="14"/>
      <c r="L24" s="14">
        <f t="shared" ref="L24:L78" si="5">SUM(C24:K24)</f>
        <v>0</v>
      </c>
      <c r="M24" s="12"/>
      <c r="N24" s="13"/>
      <c r="O24" s="14"/>
      <c r="P24" s="13"/>
      <c r="Q24" s="14"/>
      <c r="R24" s="14"/>
      <c r="S24" s="13"/>
      <c r="T24" s="14"/>
      <c r="U24" s="15"/>
      <c r="V24" s="16"/>
      <c r="W24" s="17"/>
      <c r="X24" s="16"/>
      <c r="Y24" s="19"/>
      <c r="Z24" s="20"/>
      <c r="AA24" s="19"/>
      <c r="AB24" s="20"/>
      <c r="AC24" s="14"/>
      <c r="AD24" s="13"/>
      <c r="AE24" s="14"/>
      <c r="AF24" s="13"/>
      <c r="AG24" s="22">
        <f t="shared" ref="AG24:AG55" si="6">SUM(N24:AF24)</f>
        <v>0</v>
      </c>
      <c r="AH24" s="12"/>
      <c r="AI24" s="14"/>
      <c r="AJ24" s="12"/>
      <c r="AK24" s="23">
        <f t="shared" ref="AK24:AK55" si="7">L24+AG24+AI24</f>
        <v>0</v>
      </c>
      <c r="AL24" s="23"/>
      <c r="AM24" s="66"/>
      <c r="AN24" s="71"/>
      <c r="AO24" s="72" t="s">
        <v>86</v>
      </c>
      <c r="AP24" s="76">
        <v>2500</v>
      </c>
      <c r="AQ24" s="77" t="s">
        <v>87</v>
      </c>
      <c r="AR24" s="71"/>
      <c r="AS24" s="71"/>
      <c r="AT24" s="71"/>
      <c r="AU24" s="71"/>
      <c r="AV24" s="71"/>
      <c r="AW24" s="12"/>
    </row>
    <row r="25" spans="1:52">
      <c r="A25" s="10">
        <v>50302</v>
      </c>
      <c r="B25" s="10" t="s">
        <v>88</v>
      </c>
      <c r="C25" s="14"/>
      <c r="D25" s="14"/>
      <c r="E25" s="14"/>
      <c r="F25" s="14">
        <v>2000</v>
      </c>
      <c r="G25" s="14"/>
      <c r="H25" s="14">
        <v>79600</v>
      </c>
      <c r="I25" s="14"/>
      <c r="J25" s="14">
        <v>10000</v>
      </c>
      <c r="K25" s="14"/>
      <c r="L25" s="14">
        <f t="shared" si="5"/>
        <v>91600</v>
      </c>
      <c r="M25" s="12"/>
      <c r="N25" s="13"/>
      <c r="O25" s="14"/>
      <c r="P25" s="13"/>
      <c r="Q25" s="14"/>
      <c r="R25" s="14"/>
      <c r="S25" s="13"/>
      <c r="T25" s="14"/>
      <c r="U25" s="15"/>
      <c r="V25" s="16"/>
      <c r="W25" s="17"/>
      <c r="X25" s="16"/>
      <c r="Y25" s="19"/>
      <c r="Z25" s="20"/>
      <c r="AA25" s="19"/>
      <c r="AB25" s="20"/>
      <c r="AC25" s="14"/>
      <c r="AD25" s="13"/>
      <c r="AE25" s="14"/>
      <c r="AF25" s="13"/>
      <c r="AG25" s="22">
        <f t="shared" si="6"/>
        <v>0</v>
      </c>
      <c r="AH25" s="12"/>
      <c r="AI25" s="14"/>
      <c r="AJ25" s="12"/>
      <c r="AK25" s="23">
        <f t="shared" si="7"/>
        <v>91600</v>
      </c>
      <c r="AL25" s="23"/>
      <c r="AM25" s="66"/>
      <c r="AN25" s="71"/>
      <c r="AO25" s="78" t="s">
        <v>89</v>
      </c>
      <c r="AP25" s="73">
        <f>SUM(AP20:AP24)</f>
        <v>106190</v>
      </c>
      <c r="AQ25" s="93"/>
      <c r="AR25" s="71"/>
      <c r="AS25" s="71"/>
      <c r="AT25" s="71"/>
      <c r="AU25" s="71"/>
      <c r="AV25" s="71"/>
      <c r="AW25" s="12"/>
    </row>
    <row r="26" spans="1:52">
      <c r="A26" s="10">
        <v>50305</v>
      </c>
      <c r="B26" s="10" t="s">
        <v>90</v>
      </c>
      <c r="C26" s="14"/>
      <c r="D26" s="14"/>
      <c r="E26" s="14"/>
      <c r="F26" s="14"/>
      <c r="G26" s="14"/>
      <c r="H26" s="14"/>
      <c r="I26" s="14"/>
      <c r="J26" s="14"/>
      <c r="K26" s="14"/>
      <c r="L26" s="14">
        <f t="shared" si="5"/>
        <v>0</v>
      </c>
      <c r="M26" s="12"/>
      <c r="N26" s="13"/>
      <c r="O26" s="14"/>
      <c r="P26" s="13"/>
      <c r="Q26" s="14"/>
      <c r="R26" s="14"/>
      <c r="S26" s="13"/>
      <c r="T26" s="14"/>
      <c r="U26" s="15"/>
      <c r="V26" s="16"/>
      <c r="W26" s="17"/>
      <c r="X26" s="16"/>
      <c r="Y26" s="19"/>
      <c r="Z26" s="20"/>
      <c r="AA26" s="19"/>
      <c r="AB26" s="20"/>
      <c r="AC26" s="14"/>
      <c r="AD26" s="13"/>
      <c r="AE26" s="14"/>
      <c r="AF26" s="13">
        <v>4800</v>
      </c>
      <c r="AG26" s="22">
        <f t="shared" si="6"/>
        <v>4800</v>
      </c>
      <c r="AH26" s="12"/>
      <c r="AI26" s="14"/>
      <c r="AJ26" s="12"/>
      <c r="AK26" s="23">
        <f t="shared" si="7"/>
        <v>4800</v>
      </c>
      <c r="AL26" s="23"/>
      <c r="AM26" s="66"/>
      <c r="AN26" s="71"/>
      <c r="AO26" s="78"/>
      <c r="AP26" s="73"/>
      <c r="AQ26" s="93"/>
      <c r="AR26" s="71"/>
      <c r="AS26" s="71"/>
      <c r="AT26" s="71"/>
      <c r="AU26" s="71"/>
      <c r="AV26" s="71"/>
      <c r="AW26" s="85"/>
    </row>
    <row r="27" spans="1:52">
      <c r="A27" s="10">
        <v>50306</v>
      </c>
      <c r="B27" s="10" t="s">
        <v>91</v>
      </c>
      <c r="C27" s="14"/>
      <c r="D27" s="14"/>
      <c r="E27" s="14"/>
      <c r="F27" s="14"/>
      <c r="G27" s="14"/>
      <c r="H27" s="14"/>
      <c r="I27" s="14"/>
      <c r="J27" s="14"/>
      <c r="K27" s="14"/>
      <c r="L27" s="14">
        <f t="shared" si="5"/>
        <v>0</v>
      </c>
      <c r="M27" s="12"/>
      <c r="N27" s="13"/>
      <c r="O27" s="14"/>
      <c r="P27" s="13"/>
      <c r="Q27" s="14"/>
      <c r="R27" s="14"/>
      <c r="S27" s="13">
        <v>25200</v>
      </c>
      <c r="T27" s="14"/>
      <c r="U27" s="15"/>
      <c r="V27" s="16"/>
      <c r="W27" s="17"/>
      <c r="X27" s="16"/>
      <c r="Y27" s="19"/>
      <c r="Z27" s="20"/>
      <c r="AA27" s="19"/>
      <c r="AB27" s="20"/>
      <c r="AC27" s="14"/>
      <c r="AD27" s="13"/>
      <c r="AE27" s="14">
        <v>5000</v>
      </c>
      <c r="AF27" s="13">
        <v>15000</v>
      </c>
      <c r="AG27" s="22">
        <f t="shared" si="6"/>
        <v>45200</v>
      </c>
      <c r="AH27" s="12"/>
      <c r="AI27" s="14"/>
      <c r="AJ27" s="12"/>
      <c r="AK27" s="23">
        <f t="shared" si="7"/>
        <v>45200</v>
      </c>
      <c r="AL27" s="23"/>
      <c r="AM27" s="66"/>
      <c r="AN27" s="71"/>
      <c r="AO27" s="80" t="s">
        <v>92</v>
      </c>
      <c r="AP27" s="68" t="s">
        <v>61</v>
      </c>
      <c r="AQ27" s="69" t="s">
        <v>62</v>
      </c>
      <c r="AR27" s="71"/>
      <c r="AS27" s="71"/>
      <c r="AT27" s="71"/>
      <c r="AU27" s="71"/>
      <c r="AV27" s="71"/>
      <c r="AW27" s="12"/>
    </row>
    <row r="28" spans="1:52">
      <c r="A28" s="10">
        <v>50307</v>
      </c>
      <c r="B28" s="10" t="s">
        <v>93</v>
      </c>
      <c r="C28" s="14"/>
      <c r="D28" s="14"/>
      <c r="E28" s="14"/>
      <c r="F28" s="14">
        <v>15600</v>
      </c>
      <c r="G28" s="14"/>
      <c r="H28" s="14"/>
      <c r="I28" s="14"/>
      <c r="J28" s="14">
        <v>2400</v>
      </c>
      <c r="K28" s="14"/>
      <c r="L28" s="14">
        <f t="shared" si="5"/>
        <v>18000</v>
      </c>
      <c r="M28" s="12"/>
      <c r="N28" s="13"/>
      <c r="O28" s="14"/>
      <c r="P28" s="13"/>
      <c r="Q28" s="14"/>
      <c r="R28" s="14"/>
      <c r="S28" s="13"/>
      <c r="T28" s="14"/>
      <c r="U28" s="15"/>
      <c r="V28" s="16"/>
      <c r="W28" s="17"/>
      <c r="X28" s="16"/>
      <c r="Y28" s="19"/>
      <c r="Z28" s="20"/>
      <c r="AA28" s="19"/>
      <c r="AB28" s="20"/>
      <c r="AC28" s="14"/>
      <c r="AD28" s="13"/>
      <c r="AE28" s="14"/>
      <c r="AF28" s="13"/>
      <c r="AG28" s="22">
        <f t="shared" si="6"/>
        <v>0</v>
      </c>
      <c r="AH28" s="12"/>
      <c r="AI28" s="14"/>
      <c r="AJ28" s="12"/>
      <c r="AK28" s="23">
        <f t="shared" si="7"/>
        <v>18000</v>
      </c>
      <c r="AL28" s="23"/>
      <c r="AM28" s="66"/>
      <c r="AN28" s="71"/>
      <c r="AO28" s="78" t="s">
        <v>94</v>
      </c>
      <c r="AP28" s="73">
        <v>53340</v>
      </c>
      <c r="AQ28" s="74" t="s">
        <v>95</v>
      </c>
      <c r="AR28" s="71"/>
      <c r="AS28" s="71"/>
      <c r="AT28" s="71"/>
      <c r="AU28" s="71"/>
      <c r="AV28" s="71"/>
      <c r="AW28" s="12"/>
    </row>
    <row r="29" spans="1:52">
      <c r="A29" s="10">
        <v>50308</v>
      </c>
      <c r="B29" s="10" t="s">
        <v>96</v>
      </c>
      <c r="C29" s="14"/>
      <c r="D29" s="14"/>
      <c r="E29" s="14"/>
      <c r="F29" s="14">
        <v>67920</v>
      </c>
      <c r="G29" s="14"/>
      <c r="H29" s="14"/>
      <c r="I29" s="14"/>
      <c r="J29" s="14"/>
      <c r="K29" s="14"/>
      <c r="L29" s="14">
        <f t="shared" si="5"/>
        <v>67920</v>
      </c>
      <c r="M29" s="12"/>
      <c r="N29" s="13"/>
      <c r="O29" s="14"/>
      <c r="P29" s="13"/>
      <c r="Q29" s="14"/>
      <c r="R29" s="14"/>
      <c r="S29" s="13"/>
      <c r="T29" s="14"/>
      <c r="U29" s="15"/>
      <c r="V29" s="16"/>
      <c r="W29" s="17"/>
      <c r="X29" s="16"/>
      <c r="Y29" s="19"/>
      <c r="Z29" s="20"/>
      <c r="AA29" s="19"/>
      <c r="AB29" s="20"/>
      <c r="AC29" s="14"/>
      <c r="AD29" s="13"/>
      <c r="AE29" s="14"/>
      <c r="AF29" s="13"/>
      <c r="AG29" s="22">
        <f t="shared" si="6"/>
        <v>0</v>
      </c>
      <c r="AH29" s="12"/>
      <c r="AI29" s="14"/>
      <c r="AJ29" s="12"/>
      <c r="AK29" s="23">
        <f t="shared" si="7"/>
        <v>67920</v>
      </c>
      <c r="AL29" s="23"/>
      <c r="AM29" s="66"/>
      <c r="AN29" s="84"/>
      <c r="AO29" s="72" t="s">
        <v>97</v>
      </c>
      <c r="AP29" s="76">
        <v>179800</v>
      </c>
      <c r="AQ29" s="77" t="s">
        <v>98</v>
      </c>
      <c r="AR29" s="71"/>
      <c r="AS29" s="71"/>
      <c r="AT29" s="71"/>
      <c r="AU29" s="71"/>
      <c r="AV29" s="71"/>
      <c r="AW29" s="12"/>
    </row>
    <row r="30" spans="1:52">
      <c r="A30" s="10">
        <v>50309</v>
      </c>
      <c r="B30" s="10" t="s">
        <v>99</v>
      </c>
      <c r="C30" s="14">
        <v>305479</v>
      </c>
      <c r="D30" s="14"/>
      <c r="E30" s="14">
        <v>11000</v>
      </c>
      <c r="F30" s="14">
        <f>184500+30000</f>
        <v>214500</v>
      </c>
      <c r="G30" s="14">
        <f>245000+51000</f>
        <v>296000</v>
      </c>
      <c r="H30" s="14">
        <v>125500</v>
      </c>
      <c r="I30" s="14"/>
      <c r="J30" s="14">
        <f>45000-15000</f>
        <v>30000</v>
      </c>
      <c r="K30" s="14">
        <v>37000</v>
      </c>
      <c r="L30" s="14">
        <f t="shared" si="5"/>
        <v>1019479</v>
      </c>
      <c r="M30" s="12"/>
      <c r="N30" s="13"/>
      <c r="O30" s="14"/>
      <c r="P30" s="13"/>
      <c r="Q30" s="14"/>
      <c r="R30" s="14"/>
      <c r="S30" s="13">
        <v>275000</v>
      </c>
      <c r="T30" s="14"/>
      <c r="U30" s="15"/>
      <c r="V30" s="16"/>
      <c r="W30" s="17"/>
      <c r="X30" s="16"/>
      <c r="Y30" s="19"/>
      <c r="Z30" s="20"/>
      <c r="AA30" s="19"/>
      <c r="AB30" s="20"/>
      <c r="AC30" s="14"/>
      <c r="AD30" s="13"/>
      <c r="AE30" s="14"/>
      <c r="AF30" s="13">
        <v>10000</v>
      </c>
      <c r="AG30" s="22">
        <f t="shared" si="6"/>
        <v>285000</v>
      </c>
      <c r="AH30" s="12"/>
      <c r="AI30" s="14">
        <v>30000</v>
      </c>
      <c r="AJ30" s="12"/>
      <c r="AK30" s="23">
        <f t="shared" si="7"/>
        <v>1334479</v>
      </c>
      <c r="AL30" s="23"/>
      <c r="AM30" s="66"/>
      <c r="AN30" s="84"/>
      <c r="AO30" s="78" t="s">
        <v>89</v>
      </c>
      <c r="AP30" s="73">
        <f>SUM(AP28:AP29)</f>
        <v>233140</v>
      </c>
      <c r="AQ30" s="77"/>
      <c r="AR30" s="71"/>
      <c r="AS30" s="71"/>
      <c r="AT30" s="71"/>
      <c r="AU30" s="71"/>
      <c r="AV30" s="71"/>
      <c r="AW30" s="12"/>
    </row>
    <row r="31" spans="1:52">
      <c r="A31" s="10">
        <v>50310</v>
      </c>
      <c r="B31" s="10" t="s">
        <v>100</v>
      </c>
      <c r="C31" s="14"/>
      <c r="D31" s="14">
        <v>20930</v>
      </c>
      <c r="E31" s="14"/>
      <c r="F31" s="14">
        <v>12000</v>
      </c>
      <c r="G31" s="14">
        <v>1500</v>
      </c>
      <c r="H31" s="14">
        <v>2000</v>
      </c>
      <c r="I31" s="14"/>
      <c r="J31" s="14">
        <v>1500</v>
      </c>
      <c r="K31" s="14">
        <f>+AP20</f>
        <v>30000</v>
      </c>
      <c r="L31" s="14">
        <f t="shared" si="5"/>
        <v>67930</v>
      </c>
      <c r="M31" s="12"/>
      <c r="N31" s="13"/>
      <c r="O31" s="14"/>
      <c r="P31" s="13"/>
      <c r="Q31" s="14"/>
      <c r="R31" s="14"/>
      <c r="S31" s="13">
        <f>81300-45000</f>
        <v>36300</v>
      </c>
      <c r="T31" s="14"/>
      <c r="U31" s="15"/>
      <c r="V31" s="16"/>
      <c r="W31" s="17"/>
      <c r="X31" s="16"/>
      <c r="Y31" s="19"/>
      <c r="Z31" s="20"/>
      <c r="AA31" s="19"/>
      <c r="AB31" s="20"/>
      <c r="AC31" s="14"/>
      <c r="AD31" s="13">
        <v>6960</v>
      </c>
      <c r="AE31" s="14"/>
      <c r="AF31" s="13">
        <v>33200</v>
      </c>
      <c r="AG31" s="22">
        <f t="shared" si="6"/>
        <v>76460</v>
      </c>
      <c r="AH31" s="12"/>
      <c r="AI31" s="14">
        <v>120000</v>
      </c>
      <c r="AJ31" s="12"/>
      <c r="AK31" s="23">
        <f t="shared" si="7"/>
        <v>264390</v>
      </c>
      <c r="AL31" s="23"/>
      <c r="AM31" s="66"/>
      <c r="AN31" s="84"/>
      <c r="AO31" s="72"/>
      <c r="AP31" s="82"/>
      <c r="AQ31" s="77"/>
      <c r="AR31" s="71"/>
      <c r="AS31" s="71"/>
      <c r="AT31" s="71"/>
      <c r="AU31" s="71"/>
      <c r="AV31" s="71"/>
      <c r="AW31" s="12"/>
    </row>
    <row r="32" spans="1:52">
      <c r="A32" s="10">
        <v>50311</v>
      </c>
      <c r="B32" s="10" t="s">
        <v>101</v>
      </c>
      <c r="C32" s="14"/>
      <c r="D32" s="14">
        <v>16500</v>
      </c>
      <c r="E32" s="14"/>
      <c r="F32" s="14">
        <v>3500</v>
      </c>
      <c r="G32" s="14">
        <v>3000</v>
      </c>
      <c r="H32" s="14">
        <v>86500</v>
      </c>
      <c r="I32" s="14">
        <v>18066</v>
      </c>
      <c r="J32" s="14">
        <v>500</v>
      </c>
      <c r="K32" s="14"/>
      <c r="L32" s="14">
        <f t="shared" si="5"/>
        <v>128066</v>
      </c>
      <c r="M32" s="12"/>
      <c r="N32" s="13"/>
      <c r="O32" s="14"/>
      <c r="P32" s="13"/>
      <c r="Q32" s="14"/>
      <c r="R32" s="14"/>
      <c r="S32" s="13">
        <v>10560</v>
      </c>
      <c r="T32" s="14"/>
      <c r="U32" s="15"/>
      <c r="V32" s="16"/>
      <c r="W32" s="17"/>
      <c r="X32" s="16"/>
      <c r="Y32" s="19">
        <v>3000</v>
      </c>
      <c r="Z32" s="20"/>
      <c r="AA32" s="19"/>
      <c r="AB32" s="20"/>
      <c r="AC32" s="14"/>
      <c r="AD32" s="13">
        <v>1584</v>
      </c>
      <c r="AE32" s="14"/>
      <c r="AF32" s="13">
        <v>2400</v>
      </c>
      <c r="AG32" s="22">
        <f t="shared" si="6"/>
        <v>17544</v>
      </c>
      <c r="AH32" s="12"/>
      <c r="AI32" s="14">
        <v>3000</v>
      </c>
      <c r="AJ32" s="12"/>
      <c r="AK32" s="23">
        <f t="shared" si="7"/>
        <v>148610</v>
      </c>
      <c r="AL32" s="23"/>
      <c r="AM32" s="94"/>
      <c r="AN32" s="84"/>
      <c r="AO32" s="78" t="s">
        <v>102</v>
      </c>
      <c r="AP32" s="95">
        <f>+AP25+AP17+AP30</f>
        <v>439330</v>
      </c>
      <c r="AQ32" s="65"/>
      <c r="AR32" s="71"/>
      <c r="AS32" s="71"/>
      <c r="AT32" s="71"/>
      <c r="AU32" s="71"/>
      <c r="AV32" s="71"/>
      <c r="AW32" s="85"/>
    </row>
    <row r="33" spans="1:50">
      <c r="A33" s="10">
        <v>50312</v>
      </c>
      <c r="B33" s="10" t="s">
        <v>103</v>
      </c>
      <c r="C33" s="14"/>
      <c r="D33" s="14"/>
      <c r="E33" s="14"/>
      <c r="F33" s="14"/>
      <c r="G33" s="14"/>
      <c r="H33" s="14">
        <v>44600</v>
      </c>
      <c r="I33" s="14"/>
      <c r="J33" s="14"/>
      <c r="K33" s="14"/>
      <c r="L33" s="14">
        <f t="shared" si="5"/>
        <v>44600</v>
      </c>
      <c r="M33" s="12"/>
      <c r="N33" s="13"/>
      <c r="O33" s="14"/>
      <c r="P33" s="13"/>
      <c r="Q33" s="14"/>
      <c r="R33" s="14"/>
      <c r="S33" s="13"/>
      <c r="T33" s="14"/>
      <c r="U33" s="15"/>
      <c r="V33" s="16"/>
      <c r="W33" s="17"/>
      <c r="X33" s="16"/>
      <c r="Y33" s="19"/>
      <c r="Z33" s="20"/>
      <c r="AA33" s="19"/>
      <c r="AB33" s="20"/>
      <c r="AC33" s="14"/>
      <c r="AD33" s="13"/>
      <c r="AE33" s="14"/>
      <c r="AF33" s="13"/>
      <c r="AG33" s="22">
        <f t="shared" si="6"/>
        <v>0</v>
      </c>
      <c r="AH33" s="12"/>
      <c r="AI33" s="14"/>
      <c r="AJ33" s="12"/>
      <c r="AK33" s="23">
        <f t="shared" si="7"/>
        <v>44600</v>
      </c>
      <c r="AL33" s="23"/>
      <c r="AM33" s="96"/>
      <c r="AN33" s="97"/>
      <c r="AO33" s="97"/>
      <c r="AP33" s="97"/>
      <c r="AQ33" s="98"/>
      <c r="AR33" s="71"/>
      <c r="AS33" s="71"/>
      <c r="AT33" s="71"/>
      <c r="AU33" s="71"/>
      <c r="AV33" s="71"/>
      <c r="AW33" s="12"/>
    </row>
    <row r="34" spans="1:50">
      <c r="A34" s="10">
        <v>50313</v>
      </c>
      <c r="B34" s="10" t="s">
        <v>104</v>
      </c>
      <c r="C34" s="23"/>
      <c r="D34" s="23"/>
      <c r="E34" s="14"/>
      <c r="F34" s="14">
        <v>120250</v>
      </c>
      <c r="G34" s="14">
        <v>6000</v>
      </c>
      <c r="H34" s="14">
        <v>75019</v>
      </c>
      <c r="I34" s="14">
        <v>27000</v>
      </c>
      <c r="J34" s="14">
        <v>1200</v>
      </c>
      <c r="K34" s="14">
        <v>177296</v>
      </c>
      <c r="L34" s="14">
        <f t="shared" si="5"/>
        <v>406765</v>
      </c>
      <c r="M34" s="12"/>
      <c r="N34" s="13"/>
      <c r="O34" s="14"/>
      <c r="P34" s="13"/>
      <c r="Q34" s="14"/>
      <c r="R34" s="14"/>
      <c r="S34" s="13">
        <v>95500</v>
      </c>
      <c r="T34" s="14"/>
      <c r="U34" s="15">
        <v>66280</v>
      </c>
      <c r="V34" s="16"/>
      <c r="W34" s="17"/>
      <c r="X34" s="16"/>
      <c r="Y34" s="19">
        <v>76500</v>
      </c>
      <c r="Z34" s="20"/>
      <c r="AA34" s="19"/>
      <c r="AB34" s="20"/>
      <c r="AC34" s="14"/>
      <c r="AD34" s="13">
        <v>300</v>
      </c>
      <c r="AE34" s="14"/>
      <c r="AF34" s="13">
        <v>52970</v>
      </c>
      <c r="AG34" s="22">
        <f t="shared" si="6"/>
        <v>291550</v>
      </c>
      <c r="AH34" s="12"/>
      <c r="AI34" s="14">
        <v>14500</v>
      </c>
      <c r="AJ34" s="12"/>
      <c r="AK34" s="23">
        <f t="shared" si="7"/>
        <v>712815</v>
      </c>
      <c r="AL34" s="23"/>
      <c r="AN34" s="99"/>
      <c r="AO34" s="71"/>
      <c r="AP34" s="71"/>
      <c r="AQ34" s="71"/>
      <c r="AR34" s="71"/>
      <c r="AS34" s="71"/>
      <c r="AT34" s="71"/>
      <c r="AU34" s="71"/>
      <c r="AV34" s="71"/>
      <c r="AW34" s="12"/>
    </row>
    <row r="35" spans="1:50">
      <c r="A35" s="10">
        <v>50315</v>
      </c>
      <c r="B35" s="10" t="s">
        <v>105</v>
      </c>
      <c r="C35" s="14">
        <v>110000</v>
      </c>
      <c r="D35" s="14"/>
      <c r="E35" s="14"/>
      <c r="F35" s="14"/>
      <c r="G35" s="14"/>
      <c r="H35" s="14"/>
      <c r="I35" s="14"/>
      <c r="J35" s="14"/>
      <c r="K35" s="14"/>
      <c r="L35" s="14">
        <f t="shared" si="5"/>
        <v>110000</v>
      </c>
      <c r="M35" s="12"/>
      <c r="N35" s="13"/>
      <c r="O35" s="14"/>
      <c r="P35" s="13"/>
      <c r="Q35" s="14"/>
      <c r="R35" s="14"/>
      <c r="S35" s="13"/>
      <c r="T35" s="14"/>
      <c r="U35" s="15"/>
      <c r="V35" s="16"/>
      <c r="W35" s="17"/>
      <c r="X35" s="16"/>
      <c r="Y35" s="19"/>
      <c r="Z35" s="20"/>
      <c r="AA35" s="19"/>
      <c r="AB35" s="20"/>
      <c r="AC35" s="14"/>
      <c r="AD35" s="13"/>
      <c r="AE35" s="14"/>
      <c r="AF35" s="13"/>
      <c r="AG35" s="22">
        <f t="shared" si="6"/>
        <v>0</v>
      </c>
      <c r="AH35" s="12"/>
      <c r="AI35" s="14"/>
      <c r="AJ35" s="12"/>
      <c r="AK35" s="23">
        <f t="shared" si="7"/>
        <v>110000</v>
      </c>
      <c r="AL35" s="23"/>
      <c r="AN35" s="99"/>
      <c r="AO35" s="71"/>
      <c r="AP35" s="71"/>
      <c r="AQ35" s="71"/>
      <c r="AR35" s="71"/>
      <c r="AS35" s="71"/>
      <c r="AT35" s="71"/>
      <c r="AU35" s="71"/>
      <c r="AV35" s="71"/>
      <c r="AW35" s="12"/>
    </row>
    <row r="36" spans="1:50">
      <c r="A36" s="10">
        <v>50316</v>
      </c>
      <c r="B36" s="10" t="s">
        <v>106</v>
      </c>
      <c r="C36" s="14"/>
      <c r="D36" s="14"/>
      <c r="E36" s="14"/>
      <c r="F36" s="14"/>
      <c r="G36" s="14"/>
      <c r="H36" s="14"/>
      <c r="I36" s="14"/>
      <c r="J36" s="14"/>
      <c r="K36" s="14"/>
      <c r="L36" s="14">
        <f t="shared" si="5"/>
        <v>0</v>
      </c>
      <c r="M36" s="12"/>
      <c r="N36" s="13"/>
      <c r="O36" s="14"/>
      <c r="P36" s="13"/>
      <c r="Q36" s="14"/>
      <c r="R36" s="14"/>
      <c r="S36" s="13"/>
      <c r="T36" s="14"/>
      <c r="U36" s="15"/>
      <c r="V36" s="16"/>
      <c r="W36" s="17"/>
      <c r="X36" s="16"/>
      <c r="Y36" s="19"/>
      <c r="Z36" s="20"/>
      <c r="AA36" s="19"/>
      <c r="AB36" s="20"/>
      <c r="AC36" s="14">
        <v>7650</v>
      </c>
      <c r="AD36" s="13"/>
      <c r="AE36" s="14"/>
      <c r="AF36" s="13">
        <v>134140</v>
      </c>
      <c r="AG36" s="22">
        <f t="shared" si="6"/>
        <v>141790</v>
      </c>
      <c r="AH36" s="12"/>
      <c r="AI36" s="14">
        <v>1000</v>
      </c>
      <c r="AJ36" s="12"/>
      <c r="AK36" s="23">
        <f t="shared" si="7"/>
        <v>142790</v>
      </c>
      <c r="AL36" s="23"/>
      <c r="AN36" s="99"/>
      <c r="AO36" s="71"/>
      <c r="AP36" s="71"/>
      <c r="AQ36" s="71"/>
      <c r="AR36" s="71"/>
      <c r="AS36" s="71"/>
      <c r="AT36" s="71"/>
      <c r="AU36" s="71"/>
      <c r="AV36" s="71"/>
      <c r="AW36" s="85"/>
    </row>
    <row r="37" spans="1:50">
      <c r="A37" s="10">
        <v>50317</v>
      </c>
      <c r="B37" s="10" t="s">
        <v>107</v>
      </c>
      <c r="C37" s="14"/>
      <c r="D37" s="14"/>
      <c r="E37" s="14"/>
      <c r="F37" s="14"/>
      <c r="G37" s="14"/>
      <c r="H37" s="14"/>
      <c r="I37" s="14"/>
      <c r="J37" s="14"/>
      <c r="K37" s="14"/>
      <c r="L37" s="14">
        <f t="shared" si="5"/>
        <v>0</v>
      </c>
      <c r="M37" s="12"/>
      <c r="N37" s="13"/>
      <c r="O37" s="14"/>
      <c r="P37" s="13"/>
      <c r="Q37" s="14"/>
      <c r="R37" s="14"/>
      <c r="S37" s="13">
        <v>8400</v>
      </c>
      <c r="T37" s="14"/>
      <c r="U37" s="15"/>
      <c r="V37" s="16"/>
      <c r="W37" s="17"/>
      <c r="X37" s="16"/>
      <c r="Y37" s="19"/>
      <c r="Z37" s="20"/>
      <c r="AA37" s="19"/>
      <c r="AB37" s="20"/>
      <c r="AC37" s="14"/>
      <c r="AD37" s="13"/>
      <c r="AE37" s="14"/>
      <c r="AF37" s="13">
        <v>100000</v>
      </c>
      <c r="AG37" s="22">
        <f t="shared" si="6"/>
        <v>108400</v>
      </c>
      <c r="AH37" s="12"/>
      <c r="AI37" s="14">
        <v>5000</v>
      </c>
      <c r="AJ37" s="12"/>
      <c r="AK37" s="23">
        <f t="shared" si="7"/>
        <v>113400</v>
      </c>
      <c r="AL37" s="23"/>
      <c r="AN37" s="99"/>
      <c r="AO37" s="71"/>
      <c r="AP37" s="71"/>
      <c r="AQ37" s="71"/>
      <c r="AR37" s="71"/>
      <c r="AS37" s="71"/>
      <c r="AT37" s="71"/>
      <c r="AU37" s="71"/>
      <c r="AV37" s="71"/>
      <c r="AW37" s="12"/>
    </row>
    <row r="38" spans="1:50">
      <c r="A38" s="10">
        <v>50318</v>
      </c>
      <c r="B38" s="10" t="s">
        <v>108</v>
      </c>
      <c r="C38" s="14"/>
      <c r="D38" s="14">
        <v>13200</v>
      </c>
      <c r="E38" s="14"/>
      <c r="F38" s="14"/>
      <c r="G38" s="14"/>
      <c r="H38" s="14"/>
      <c r="I38" s="14"/>
      <c r="J38" s="14"/>
      <c r="K38" s="14"/>
      <c r="L38" s="14">
        <f t="shared" si="5"/>
        <v>13200</v>
      </c>
      <c r="M38" s="12"/>
      <c r="N38" s="13"/>
      <c r="O38" s="14"/>
      <c r="P38" s="13"/>
      <c r="Q38" s="14"/>
      <c r="R38" s="14"/>
      <c r="S38" s="13">
        <v>129320</v>
      </c>
      <c r="T38" s="14"/>
      <c r="U38" s="15"/>
      <c r="V38" s="16"/>
      <c r="W38" s="17"/>
      <c r="X38" s="16"/>
      <c r="Y38" s="19"/>
      <c r="Z38" s="20"/>
      <c r="AA38" s="19"/>
      <c r="AB38" s="20"/>
      <c r="AC38" s="14"/>
      <c r="AD38" s="13">
        <v>46020</v>
      </c>
      <c r="AE38" s="14"/>
      <c r="AF38" s="100">
        <v>3900</v>
      </c>
      <c r="AG38" s="22">
        <f t="shared" si="6"/>
        <v>179240</v>
      </c>
      <c r="AH38" s="12"/>
      <c r="AI38" s="14">
        <v>102612</v>
      </c>
      <c r="AJ38" s="12"/>
      <c r="AK38" s="23">
        <f t="shared" si="7"/>
        <v>295052</v>
      </c>
      <c r="AL38" s="23"/>
      <c r="AN38" s="71"/>
      <c r="AO38" s="71"/>
      <c r="AP38" s="71"/>
      <c r="AQ38" s="71"/>
      <c r="AR38" s="71"/>
      <c r="AS38" s="71"/>
      <c r="AT38" s="71"/>
      <c r="AU38" s="71"/>
      <c r="AV38" s="71"/>
      <c r="AW38" s="85"/>
    </row>
    <row r="39" spans="1:50">
      <c r="A39" s="10">
        <v>50410</v>
      </c>
      <c r="B39" s="10" t="s">
        <v>109</v>
      </c>
      <c r="C39" s="14"/>
      <c r="D39" s="14"/>
      <c r="E39" s="14"/>
      <c r="F39" s="14"/>
      <c r="G39" s="14"/>
      <c r="H39" s="14"/>
      <c r="I39" s="14"/>
      <c r="J39" s="14"/>
      <c r="K39" s="14"/>
      <c r="L39" s="14">
        <f t="shared" si="5"/>
        <v>0</v>
      </c>
      <c r="M39" s="12"/>
      <c r="N39" s="13">
        <v>342730</v>
      </c>
      <c r="O39" s="14">
        <v>46500</v>
      </c>
      <c r="P39" s="13">
        <v>22398</v>
      </c>
      <c r="Q39" s="14">
        <v>9490</v>
      </c>
      <c r="R39" s="14"/>
      <c r="S39" s="13"/>
      <c r="T39" s="14"/>
      <c r="U39" s="15"/>
      <c r="V39" s="16">
        <v>468666</v>
      </c>
      <c r="W39" s="17">
        <v>31827</v>
      </c>
      <c r="X39" s="16">
        <v>182630</v>
      </c>
      <c r="Y39" s="19"/>
      <c r="Z39" s="20">
        <v>54379</v>
      </c>
      <c r="AA39" s="19">
        <v>7329</v>
      </c>
      <c r="AB39" s="20">
        <v>36946</v>
      </c>
      <c r="AC39" s="14">
        <v>43860</v>
      </c>
      <c r="AD39" s="13"/>
      <c r="AE39" s="14">
        <v>21600</v>
      </c>
      <c r="AF39" s="13">
        <v>300</v>
      </c>
      <c r="AG39" s="22">
        <f t="shared" si="6"/>
        <v>1268655</v>
      </c>
      <c r="AH39" s="12"/>
      <c r="AI39" s="14">
        <f>1111668-50000*2.75+832</f>
        <v>975000</v>
      </c>
      <c r="AJ39" s="12"/>
      <c r="AK39" s="23">
        <f t="shared" si="7"/>
        <v>2243655</v>
      </c>
      <c r="AL39" s="23"/>
      <c r="AN39" s="71"/>
      <c r="AO39" s="71"/>
      <c r="AP39" s="71"/>
      <c r="AQ39" s="71"/>
      <c r="AR39" s="71"/>
      <c r="AS39" s="71"/>
      <c r="AT39" s="71"/>
      <c r="AU39" s="71"/>
      <c r="AV39" s="71"/>
      <c r="AW39" s="12"/>
      <c r="AX39" s="44"/>
    </row>
    <row r="40" spans="1:50">
      <c r="A40" s="10">
        <v>50415</v>
      </c>
      <c r="B40" s="10" t="s">
        <v>110</v>
      </c>
      <c r="C40" s="14"/>
      <c r="D40" s="14"/>
      <c r="E40" s="14"/>
      <c r="F40" s="14"/>
      <c r="G40" s="14"/>
      <c r="H40" s="14"/>
      <c r="I40" s="14"/>
      <c r="J40" s="14"/>
      <c r="K40" s="14"/>
      <c r="L40" s="14">
        <f t="shared" si="5"/>
        <v>0</v>
      </c>
      <c r="M40" s="12"/>
      <c r="N40" s="13"/>
      <c r="O40" s="14"/>
      <c r="P40" s="13"/>
      <c r="Q40" s="14"/>
      <c r="R40" s="14"/>
      <c r="S40" s="13">
        <v>2700</v>
      </c>
      <c r="T40" s="14"/>
      <c r="U40" s="15"/>
      <c r="V40" s="16"/>
      <c r="W40" s="17"/>
      <c r="X40" s="16"/>
      <c r="Y40" s="19"/>
      <c r="Z40" s="20"/>
      <c r="AA40" s="19"/>
      <c r="AB40" s="20"/>
      <c r="AC40" s="14"/>
      <c r="AD40" s="13"/>
      <c r="AE40" s="14"/>
      <c r="AF40" s="13">
        <v>36000</v>
      </c>
      <c r="AG40" s="22">
        <f t="shared" si="6"/>
        <v>38700</v>
      </c>
      <c r="AH40" s="12"/>
      <c r="AI40" s="14">
        <v>500</v>
      </c>
      <c r="AJ40" s="12"/>
      <c r="AK40" s="23">
        <f t="shared" si="7"/>
        <v>39200</v>
      </c>
      <c r="AL40" s="23"/>
      <c r="AN40" s="71"/>
      <c r="AO40" s="71"/>
      <c r="AP40" s="71"/>
      <c r="AQ40" s="71"/>
      <c r="AR40" s="71"/>
      <c r="AS40" s="71"/>
      <c r="AT40" s="71"/>
      <c r="AU40" s="71"/>
      <c r="AV40" s="101"/>
      <c r="AW40" s="12"/>
    </row>
    <row r="41" spans="1:50">
      <c r="A41" s="10">
        <v>50420</v>
      </c>
      <c r="B41" s="10" t="s">
        <v>111</v>
      </c>
      <c r="C41" s="14"/>
      <c r="D41" s="14"/>
      <c r="E41" s="14"/>
      <c r="F41" s="14"/>
      <c r="G41" s="14"/>
      <c r="H41" s="14">
        <v>34500</v>
      </c>
      <c r="I41" s="14"/>
      <c r="J41" s="14"/>
      <c r="K41" s="14"/>
      <c r="L41" s="14">
        <f t="shared" si="5"/>
        <v>34500</v>
      </c>
      <c r="M41" s="12"/>
      <c r="N41" s="13"/>
      <c r="O41" s="14"/>
      <c r="P41" s="13"/>
      <c r="Q41" s="14"/>
      <c r="R41" s="14"/>
      <c r="S41" s="13"/>
      <c r="T41" s="14"/>
      <c r="U41" s="15"/>
      <c r="V41" s="16"/>
      <c r="W41" s="17"/>
      <c r="X41" s="16"/>
      <c r="Y41" s="19"/>
      <c r="Z41" s="20"/>
      <c r="AA41" s="19"/>
      <c r="AB41" s="20"/>
      <c r="AC41" s="14"/>
      <c r="AD41" s="13"/>
      <c r="AE41" s="14"/>
      <c r="AF41" s="13"/>
      <c r="AG41" s="22">
        <f t="shared" si="6"/>
        <v>0</v>
      </c>
      <c r="AH41" s="12"/>
      <c r="AI41" s="14"/>
      <c r="AJ41" s="12"/>
      <c r="AK41" s="23">
        <f t="shared" si="7"/>
        <v>34500</v>
      </c>
      <c r="AL41" s="23"/>
      <c r="AN41" s="71"/>
      <c r="AO41" s="71"/>
      <c r="AP41" s="71"/>
      <c r="AQ41" s="71"/>
      <c r="AR41" s="71"/>
      <c r="AS41" s="71"/>
      <c r="AT41" s="71"/>
      <c r="AU41" s="71"/>
      <c r="AV41" s="101"/>
      <c r="AW41" s="12"/>
    </row>
    <row r="42" spans="1:50">
      <c r="A42" s="10">
        <v>50425</v>
      </c>
      <c r="B42" s="10" t="s">
        <v>112</v>
      </c>
      <c r="C42" s="14"/>
      <c r="D42" s="14">
        <v>16200</v>
      </c>
      <c r="E42" s="14">
        <v>500</v>
      </c>
      <c r="F42" s="14"/>
      <c r="G42" s="14"/>
      <c r="H42" s="14"/>
      <c r="I42" s="14"/>
      <c r="J42" s="14"/>
      <c r="K42" s="14"/>
      <c r="L42" s="14">
        <f t="shared" si="5"/>
        <v>16700</v>
      </c>
      <c r="M42" s="12"/>
      <c r="N42" s="13"/>
      <c r="O42" s="14"/>
      <c r="P42" s="13"/>
      <c r="Q42" s="14"/>
      <c r="R42" s="14"/>
      <c r="S42" s="13">
        <v>19404</v>
      </c>
      <c r="T42" s="14"/>
      <c r="U42" s="15"/>
      <c r="V42" s="16"/>
      <c r="W42" s="17"/>
      <c r="X42" s="16"/>
      <c r="Y42" s="19"/>
      <c r="Z42" s="20"/>
      <c r="AA42" s="19"/>
      <c r="AB42" s="20"/>
      <c r="AC42" s="14"/>
      <c r="AD42" s="13">
        <v>8400</v>
      </c>
      <c r="AE42" s="14"/>
      <c r="AF42" s="13"/>
      <c r="AG42" s="22">
        <f t="shared" si="6"/>
        <v>27804</v>
      </c>
      <c r="AH42" s="12"/>
      <c r="AI42" s="14"/>
      <c r="AJ42" s="12"/>
      <c r="AK42" s="23">
        <f t="shared" si="7"/>
        <v>44504</v>
      </c>
      <c r="AL42" s="23"/>
      <c r="AN42" s="71"/>
      <c r="AO42" s="71"/>
      <c r="AP42" s="71"/>
      <c r="AQ42" s="71"/>
      <c r="AR42" s="71"/>
      <c r="AS42" s="71"/>
      <c r="AT42" s="71"/>
      <c r="AU42" s="71"/>
      <c r="AV42" s="102"/>
      <c r="AW42" s="85"/>
    </row>
    <row r="43" spans="1:50">
      <c r="A43" s="10">
        <v>50435</v>
      </c>
      <c r="B43" s="10" t="s">
        <v>113</v>
      </c>
      <c r="C43" s="14"/>
      <c r="D43" s="14">
        <v>5000</v>
      </c>
      <c r="E43" s="14"/>
      <c r="F43" s="14">
        <v>2000</v>
      </c>
      <c r="G43" s="14"/>
      <c r="H43" s="14"/>
      <c r="I43" s="14"/>
      <c r="J43" s="14"/>
      <c r="K43" s="14"/>
      <c r="L43" s="14">
        <f t="shared" si="5"/>
        <v>7000</v>
      </c>
      <c r="M43" s="12"/>
      <c r="N43" s="13"/>
      <c r="O43" s="14"/>
      <c r="P43" s="13"/>
      <c r="Q43" s="14"/>
      <c r="R43" s="14"/>
      <c r="S43" s="13">
        <v>2000</v>
      </c>
      <c r="T43" s="14"/>
      <c r="U43" s="15"/>
      <c r="V43" s="16"/>
      <c r="W43" s="17"/>
      <c r="X43" s="16"/>
      <c r="Y43" s="19"/>
      <c r="Z43" s="20"/>
      <c r="AA43" s="19"/>
      <c r="AB43" s="20"/>
      <c r="AC43" s="14"/>
      <c r="AD43" s="13"/>
      <c r="AE43" s="14"/>
      <c r="AF43" s="13"/>
      <c r="AG43" s="22">
        <f t="shared" si="6"/>
        <v>2000</v>
      </c>
      <c r="AH43" s="12"/>
      <c r="AI43" s="14"/>
      <c r="AJ43" s="12"/>
      <c r="AK43" s="23">
        <f t="shared" si="7"/>
        <v>9000</v>
      </c>
      <c r="AL43" s="23"/>
      <c r="AN43" s="71"/>
      <c r="AO43" s="71"/>
      <c r="AP43" s="71"/>
      <c r="AQ43" s="71"/>
      <c r="AW43" s="103"/>
    </row>
    <row r="44" spans="1:50">
      <c r="A44" s="10">
        <v>50440</v>
      </c>
      <c r="B44" s="10" t="s">
        <v>114</v>
      </c>
      <c r="C44" s="23"/>
      <c r="D44" s="23"/>
      <c r="E44" s="14"/>
      <c r="F44" s="14"/>
      <c r="G44" s="14"/>
      <c r="I44" s="14"/>
      <c r="J44" s="14"/>
      <c r="K44" s="14">
        <f>44700+AP24</f>
        <v>47200</v>
      </c>
      <c r="L44" s="14">
        <f t="shared" si="5"/>
        <v>47200</v>
      </c>
      <c r="M44" s="12"/>
      <c r="N44" s="13"/>
      <c r="O44" s="14"/>
      <c r="P44" s="13"/>
      <c r="Q44" s="14"/>
      <c r="R44" s="14"/>
      <c r="S44" s="13">
        <v>12000</v>
      </c>
      <c r="T44" s="14"/>
      <c r="U44" s="15"/>
      <c r="V44" s="16"/>
      <c r="W44" s="17"/>
      <c r="X44" s="16"/>
      <c r="Y44" s="19">
        <v>6000</v>
      </c>
      <c r="Z44" s="20"/>
      <c r="AA44" s="19"/>
      <c r="AB44" s="20"/>
      <c r="AC44" s="14"/>
      <c r="AD44" s="13">
        <v>1000</v>
      </c>
      <c r="AE44" s="14"/>
      <c r="AF44" s="13"/>
      <c r="AG44" s="22">
        <f t="shared" si="6"/>
        <v>19000</v>
      </c>
      <c r="AH44" s="12"/>
      <c r="AI44" s="14"/>
      <c r="AJ44" s="12"/>
      <c r="AK44" s="23">
        <f t="shared" si="7"/>
        <v>66200</v>
      </c>
      <c r="AL44" s="23"/>
      <c r="AN44" s="84"/>
      <c r="AO44" s="71"/>
      <c r="AP44" s="71"/>
      <c r="AQ44" s="71"/>
      <c r="AW44" s="104"/>
    </row>
    <row r="45" spans="1:50">
      <c r="A45" s="10">
        <v>50445</v>
      </c>
      <c r="B45" s="10" t="s">
        <v>115</v>
      </c>
      <c r="C45" s="14"/>
      <c r="D45" s="14">
        <v>3500</v>
      </c>
      <c r="E45" s="14"/>
      <c r="F45" s="14"/>
      <c r="G45" s="14"/>
      <c r="H45" s="14">
        <v>4700</v>
      </c>
      <c r="I45" s="14"/>
      <c r="J45" s="14"/>
      <c r="K45" s="14"/>
      <c r="L45" s="14">
        <f t="shared" si="5"/>
        <v>8200</v>
      </c>
      <c r="M45" s="12"/>
      <c r="N45" s="13"/>
      <c r="O45" s="14"/>
      <c r="P45" s="13"/>
      <c r="Q45" s="14"/>
      <c r="R45" s="14"/>
      <c r="S45" s="13">
        <v>600</v>
      </c>
      <c r="T45" s="14"/>
      <c r="U45" s="15"/>
      <c r="V45" s="16"/>
      <c r="W45" s="17"/>
      <c r="X45" s="16"/>
      <c r="Y45" s="19"/>
      <c r="Z45" s="20"/>
      <c r="AA45" s="19"/>
      <c r="AB45" s="20"/>
      <c r="AC45" s="14"/>
      <c r="AD45" s="13">
        <v>3000</v>
      </c>
      <c r="AE45" s="14"/>
      <c r="AF45" s="13">
        <v>1200</v>
      </c>
      <c r="AG45" s="22">
        <f t="shared" si="6"/>
        <v>4800</v>
      </c>
      <c r="AH45" s="12"/>
      <c r="AI45" s="14"/>
      <c r="AJ45" s="12"/>
      <c r="AK45" s="23">
        <f t="shared" si="7"/>
        <v>13000</v>
      </c>
      <c r="AL45" s="23"/>
      <c r="AN45" s="84"/>
      <c r="AO45" s="71"/>
      <c r="AP45" s="71"/>
      <c r="AQ45" s="71"/>
      <c r="AW45" s="105"/>
      <c r="AX45" s="44"/>
    </row>
    <row r="46" spans="1:50">
      <c r="A46" s="10">
        <v>50450</v>
      </c>
      <c r="B46" s="10" t="s">
        <v>116</v>
      </c>
      <c r="C46" s="14"/>
      <c r="D46" s="14"/>
      <c r="E46" s="14"/>
      <c r="F46" s="14"/>
      <c r="G46" s="14"/>
      <c r="H46" s="14"/>
      <c r="I46" s="14"/>
      <c r="J46" s="14"/>
      <c r="K46" s="14"/>
      <c r="L46" s="14">
        <f t="shared" si="5"/>
        <v>0</v>
      </c>
      <c r="M46" s="12"/>
      <c r="N46" s="13"/>
      <c r="O46" s="14"/>
      <c r="P46" s="13"/>
      <c r="Q46" s="14"/>
      <c r="R46" s="14"/>
      <c r="S46" s="13"/>
      <c r="T46" s="14"/>
      <c r="U46" s="15"/>
      <c r="V46" s="16"/>
      <c r="W46" s="17"/>
      <c r="X46" s="16"/>
      <c r="Y46" s="19"/>
      <c r="Z46" s="20"/>
      <c r="AA46" s="19"/>
      <c r="AB46" s="20"/>
      <c r="AC46" s="14"/>
      <c r="AD46" s="13"/>
      <c r="AE46" s="14"/>
      <c r="AF46" s="13">
        <v>130000</v>
      </c>
      <c r="AG46" s="22">
        <f t="shared" si="6"/>
        <v>130000</v>
      </c>
      <c r="AH46" s="12"/>
      <c r="AI46" s="14"/>
      <c r="AJ46" s="12"/>
      <c r="AK46" s="23">
        <f t="shared" si="7"/>
        <v>130000</v>
      </c>
      <c r="AL46" s="23"/>
      <c r="AN46" s="84"/>
      <c r="AO46" s="71"/>
      <c r="AP46" s="71"/>
      <c r="AQ46" s="71"/>
      <c r="AV46" s="106"/>
      <c r="AW46" s="105"/>
    </row>
    <row r="47" spans="1:50">
      <c r="A47" s="10">
        <v>50455</v>
      </c>
      <c r="B47" s="10" t="s">
        <v>117</v>
      </c>
      <c r="C47" s="14"/>
      <c r="D47" s="14"/>
      <c r="E47" s="14"/>
      <c r="F47" s="14"/>
      <c r="G47" s="14"/>
      <c r="H47" s="14"/>
      <c r="I47" s="14"/>
      <c r="J47" s="14"/>
      <c r="K47" s="14"/>
      <c r="L47" s="14">
        <f t="shared" si="5"/>
        <v>0</v>
      </c>
      <c r="M47" s="12"/>
      <c r="N47" s="13"/>
      <c r="O47" s="14"/>
      <c r="P47" s="13"/>
      <c r="Q47" s="14"/>
      <c r="R47" s="14"/>
      <c r="S47" s="13"/>
      <c r="T47" s="14"/>
      <c r="U47" s="15"/>
      <c r="V47" s="16"/>
      <c r="W47" s="17"/>
      <c r="X47" s="16"/>
      <c r="Y47" s="19"/>
      <c r="Z47" s="20"/>
      <c r="AA47" s="19"/>
      <c r="AB47" s="20"/>
      <c r="AC47" s="14"/>
      <c r="AD47" s="13"/>
      <c r="AE47" s="14"/>
      <c r="AF47" s="13">
        <v>685600</v>
      </c>
      <c r="AG47" s="22">
        <f t="shared" si="6"/>
        <v>685600</v>
      </c>
      <c r="AH47" s="12"/>
      <c r="AI47" s="14">
        <v>1000</v>
      </c>
      <c r="AJ47" s="12"/>
      <c r="AK47" s="23">
        <f t="shared" si="7"/>
        <v>686600</v>
      </c>
      <c r="AL47" s="23"/>
      <c r="AN47" s="84"/>
      <c r="AO47" s="71"/>
      <c r="AP47" s="71"/>
      <c r="AQ47" s="71"/>
      <c r="AV47" s="106"/>
      <c r="AW47" s="105"/>
    </row>
    <row r="48" spans="1:50">
      <c r="A48" s="10">
        <v>50456</v>
      </c>
      <c r="B48" s="10" t="s">
        <v>118</v>
      </c>
      <c r="C48" s="14"/>
      <c r="D48" s="14"/>
      <c r="E48" s="14"/>
      <c r="F48" s="14"/>
      <c r="G48" s="14"/>
      <c r="H48" s="14"/>
      <c r="I48" s="14"/>
      <c r="J48" s="14"/>
      <c r="K48" s="14"/>
      <c r="L48" s="14">
        <f t="shared" si="5"/>
        <v>0</v>
      </c>
      <c r="M48" s="12"/>
      <c r="N48" s="13"/>
      <c r="O48" s="14"/>
      <c r="P48" s="13"/>
      <c r="Q48" s="14"/>
      <c r="R48" s="14"/>
      <c r="S48" s="13"/>
      <c r="T48" s="14"/>
      <c r="U48" s="15"/>
      <c r="V48" s="16"/>
      <c r="W48" s="17"/>
      <c r="X48" s="16"/>
      <c r="Y48" s="19"/>
      <c r="Z48" s="20"/>
      <c r="AA48" s="19"/>
      <c r="AB48" s="20"/>
      <c r="AC48" s="14"/>
      <c r="AD48" s="13"/>
      <c r="AE48" s="14"/>
      <c r="AF48" s="13">
        <v>41000</v>
      </c>
      <c r="AG48" s="22">
        <f t="shared" si="6"/>
        <v>41000</v>
      </c>
      <c r="AH48" s="12"/>
      <c r="AI48" s="14"/>
      <c r="AJ48" s="12"/>
      <c r="AK48" s="23">
        <f t="shared" si="7"/>
        <v>41000</v>
      </c>
      <c r="AL48" s="23"/>
      <c r="AV48" s="107"/>
      <c r="AW48" s="104"/>
    </row>
    <row r="49" spans="1:52">
      <c r="A49" s="10">
        <v>50515</v>
      </c>
      <c r="B49" s="10" t="s">
        <v>119</v>
      </c>
      <c r="C49" s="14"/>
      <c r="D49" s="14">
        <v>13200</v>
      </c>
      <c r="E49" s="14"/>
      <c r="F49" s="14"/>
      <c r="G49" s="14"/>
      <c r="H49" s="14"/>
      <c r="I49" s="14">
        <v>12000</v>
      </c>
      <c r="J49" s="14"/>
      <c r="K49" s="14"/>
      <c r="L49" s="14">
        <f t="shared" si="5"/>
        <v>25200</v>
      </c>
      <c r="M49" s="12"/>
      <c r="N49" s="13"/>
      <c r="O49" s="14"/>
      <c r="P49" s="13"/>
      <c r="Q49" s="14"/>
      <c r="R49" s="14"/>
      <c r="S49" s="13">
        <v>32700</v>
      </c>
      <c r="T49" s="14"/>
      <c r="U49" s="15"/>
      <c r="V49" s="16"/>
      <c r="W49" s="17"/>
      <c r="X49" s="16"/>
      <c r="Y49" s="19">
        <v>42000</v>
      </c>
      <c r="Z49" s="20"/>
      <c r="AA49" s="19"/>
      <c r="AB49" s="20"/>
      <c r="AC49" s="14"/>
      <c r="AD49" s="13">
        <v>25320</v>
      </c>
      <c r="AE49" s="14"/>
      <c r="AF49" s="13"/>
      <c r="AG49" s="22">
        <f t="shared" si="6"/>
        <v>100020</v>
      </c>
      <c r="AH49" s="12"/>
      <c r="AI49" s="14">
        <v>10000</v>
      </c>
      <c r="AJ49" s="12"/>
      <c r="AK49" s="23">
        <f t="shared" si="7"/>
        <v>135220</v>
      </c>
      <c r="AL49" s="23"/>
      <c r="AW49" s="103"/>
    </row>
    <row r="50" spans="1:52">
      <c r="A50" s="10">
        <v>50520</v>
      </c>
      <c r="B50" s="10" t="s">
        <v>120</v>
      </c>
      <c r="C50" s="14"/>
      <c r="D50" s="14"/>
      <c r="E50" s="14"/>
      <c r="F50" s="14"/>
      <c r="G50" s="14"/>
      <c r="H50" s="14"/>
      <c r="I50" s="14"/>
      <c r="J50" s="14"/>
      <c r="K50" s="14"/>
      <c r="L50" s="14">
        <f t="shared" si="5"/>
        <v>0</v>
      </c>
      <c r="M50" s="12"/>
      <c r="N50" s="13"/>
      <c r="O50" s="14"/>
      <c r="P50" s="13"/>
      <c r="Q50" s="14"/>
      <c r="R50" s="14"/>
      <c r="S50" s="13">
        <v>24000</v>
      </c>
      <c r="T50" s="14"/>
      <c r="U50" s="15"/>
      <c r="V50" s="16"/>
      <c r="W50" s="17"/>
      <c r="X50" s="16"/>
      <c r="Y50" s="19"/>
      <c r="Z50" s="20"/>
      <c r="AA50" s="19"/>
      <c r="AB50" s="20"/>
      <c r="AC50" s="14"/>
      <c r="AD50" s="13"/>
      <c r="AE50" s="14"/>
      <c r="AF50" s="13"/>
      <c r="AG50" s="22">
        <f t="shared" si="6"/>
        <v>24000</v>
      </c>
      <c r="AH50" s="12"/>
      <c r="AI50" s="14">
        <v>84768</v>
      </c>
      <c r="AJ50" s="12"/>
      <c r="AK50" s="23">
        <f t="shared" si="7"/>
        <v>108768</v>
      </c>
      <c r="AL50" s="23"/>
      <c r="AN50" s="44"/>
      <c r="AU50" s="106"/>
      <c r="AV50" s="106"/>
      <c r="AW50" s="103"/>
    </row>
    <row r="51" spans="1:52">
      <c r="A51" s="10">
        <v>50525</v>
      </c>
      <c r="B51" s="10" t="s">
        <v>121</v>
      </c>
      <c r="C51" s="14"/>
      <c r="D51" s="14">
        <v>11600</v>
      </c>
      <c r="E51" s="14"/>
      <c r="F51" s="14"/>
      <c r="G51" s="14"/>
      <c r="H51" s="14"/>
      <c r="I51" s="14"/>
      <c r="J51" s="14"/>
      <c r="K51" s="14"/>
      <c r="L51" s="14">
        <f t="shared" si="5"/>
        <v>11600</v>
      </c>
      <c r="M51" s="12"/>
      <c r="N51" s="13"/>
      <c r="O51" s="14"/>
      <c r="P51" s="13"/>
      <c r="Q51" s="14"/>
      <c r="R51" s="14"/>
      <c r="S51" s="13">
        <v>45600</v>
      </c>
      <c r="T51" s="14"/>
      <c r="U51" s="15"/>
      <c r="V51" s="16"/>
      <c r="W51" s="17"/>
      <c r="X51" s="16"/>
      <c r="Y51" s="19"/>
      <c r="Z51" s="20"/>
      <c r="AA51" s="19"/>
      <c r="AB51" s="20"/>
      <c r="AC51" s="14"/>
      <c r="AD51" s="13"/>
      <c r="AE51" s="14"/>
      <c r="AF51" s="13"/>
      <c r="AG51" s="22">
        <f t="shared" si="6"/>
        <v>45600</v>
      </c>
      <c r="AH51" s="12"/>
      <c r="AI51" s="14">
        <v>206000</v>
      </c>
      <c r="AJ51" s="12"/>
      <c r="AK51" s="23">
        <f t="shared" si="7"/>
        <v>263200</v>
      </c>
      <c r="AL51" s="23"/>
      <c r="AN51" s="44"/>
      <c r="AU51" s="106"/>
      <c r="AV51" s="106"/>
      <c r="AW51" s="103"/>
    </row>
    <row r="52" spans="1:52">
      <c r="A52" s="10">
        <v>50530</v>
      </c>
      <c r="B52" s="10" t="s">
        <v>122</v>
      </c>
      <c r="C52" s="14"/>
      <c r="D52" s="14"/>
      <c r="E52" s="14"/>
      <c r="F52" s="14"/>
      <c r="G52" s="14"/>
      <c r="H52" s="14"/>
      <c r="I52" s="14"/>
      <c r="J52" s="14"/>
      <c r="K52" s="14"/>
      <c r="L52" s="14">
        <f t="shared" si="5"/>
        <v>0</v>
      </c>
      <c r="M52" s="12"/>
      <c r="N52" s="13"/>
      <c r="O52" s="14"/>
      <c r="P52" s="13"/>
      <c r="Q52" s="14"/>
      <c r="R52" s="14"/>
      <c r="S52" s="13">
        <v>6000</v>
      </c>
      <c r="T52" s="14"/>
      <c r="U52" s="15"/>
      <c r="V52" s="16"/>
      <c r="W52" s="17"/>
      <c r="X52" s="16"/>
      <c r="Y52" s="19"/>
      <c r="Z52" s="20"/>
      <c r="AA52" s="19"/>
      <c r="AB52" s="20"/>
      <c r="AC52" s="14"/>
      <c r="AD52" s="13"/>
      <c r="AE52" s="14"/>
      <c r="AF52" s="13"/>
      <c r="AG52" s="22">
        <f t="shared" si="6"/>
        <v>6000</v>
      </c>
      <c r="AH52" s="12"/>
      <c r="AI52" s="14">
        <v>14800</v>
      </c>
      <c r="AJ52" s="12"/>
      <c r="AK52" s="23">
        <f t="shared" si="7"/>
        <v>20800</v>
      </c>
      <c r="AL52" s="23"/>
    </row>
    <row r="53" spans="1:52" s="9" customFormat="1">
      <c r="A53" s="67">
        <v>50605</v>
      </c>
      <c r="B53" s="67" t="s">
        <v>123</v>
      </c>
      <c r="C53" s="14"/>
      <c r="D53" s="14"/>
      <c r="E53" s="14"/>
      <c r="F53" s="14">
        <v>960</v>
      </c>
      <c r="G53" s="14"/>
      <c r="H53" s="14"/>
      <c r="I53" s="14"/>
      <c r="J53" s="14"/>
      <c r="K53" s="14"/>
      <c r="L53" s="14">
        <f t="shared" si="5"/>
        <v>960</v>
      </c>
      <c r="M53" s="12"/>
      <c r="N53" s="13"/>
      <c r="O53" s="14"/>
      <c r="P53" s="13"/>
      <c r="Q53" s="14"/>
      <c r="R53" s="14"/>
      <c r="S53" s="13"/>
      <c r="T53" s="14"/>
      <c r="U53" s="15"/>
      <c r="V53" s="16"/>
      <c r="W53" s="17"/>
      <c r="X53" s="16"/>
      <c r="Y53" s="19"/>
      <c r="Z53" s="20"/>
      <c r="AA53" s="19"/>
      <c r="AB53" s="20"/>
      <c r="AC53" s="14"/>
      <c r="AD53" s="13"/>
      <c r="AE53" s="14"/>
      <c r="AF53" s="13"/>
      <c r="AG53" s="22">
        <f t="shared" si="6"/>
        <v>0</v>
      </c>
      <c r="AH53" s="12"/>
      <c r="AI53" s="14">
        <f>ROUND(756300*1.05,0)</f>
        <v>794115</v>
      </c>
      <c r="AJ53" s="12"/>
      <c r="AK53" s="23">
        <f t="shared" si="7"/>
        <v>795075</v>
      </c>
      <c r="AL53" s="23"/>
      <c r="AM53" s="7"/>
      <c r="AN53" s="8"/>
      <c r="AO53" s="8"/>
      <c r="AP53" s="8"/>
      <c r="AQ53" s="8"/>
      <c r="AR53" s="71"/>
      <c r="AS53" s="71"/>
      <c r="AT53" s="71"/>
      <c r="AU53" s="81"/>
      <c r="AV53" s="81"/>
      <c r="AW53" s="81"/>
      <c r="AX53" s="71"/>
    </row>
    <row r="54" spans="1:52" s="9" customFormat="1">
      <c r="A54" s="67">
        <v>50610</v>
      </c>
      <c r="B54" s="67" t="s">
        <v>124</v>
      </c>
      <c r="C54" s="14"/>
      <c r="D54" s="14"/>
      <c r="E54" s="14"/>
      <c r="F54" s="14">
        <v>720</v>
      </c>
      <c r="G54" s="14"/>
      <c r="H54" s="14"/>
      <c r="I54" s="14"/>
      <c r="J54" s="14"/>
      <c r="K54" s="14"/>
      <c r="L54" s="14">
        <f t="shared" si="5"/>
        <v>720</v>
      </c>
      <c r="M54" s="12"/>
      <c r="N54" s="13"/>
      <c r="O54" s="14"/>
      <c r="P54" s="13"/>
      <c r="Q54" s="14"/>
      <c r="R54" s="14"/>
      <c r="S54" s="13"/>
      <c r="T54" s="14"/>
      <c r="U54" s="15"/>
      <c r="V54" s="16"/>
      <c r="W54" s="17"/>
      <c r="X54" s="16"/>
      <c r="Y54" s="19"/>
      <c r="Z54" s="20"/>
      <c r="AA54" s="19"/>
      <c r="AB54" s="20"/>
      <c r="AC54" s="14"/>
      <c r="AD54" s="13"/>
      <c r="AE54" s="14"/>
      <c r="AF54" s="13">
        <v>15360</v>
      </c>
      <c r="AG54" s="22">
        <f t="shared" si="6"/>
        <v>15360</v>
      </c>
      <c r="AH54" s="12"/>
      <c r="AI54" s="14">
        <f>ROUND(104886*1.05,0)</f>
        <v>110130</v>
      </c>
      <c r="AJ54" s="12"/>
      <c r="AK54" s="23">
        <f t="shared" si="7"/>
        <v>126210</v>
      </c>
      <c r="AL54" s="23"/>
      <c r="AM54" s="7"/>
      <c r="AN54" s="8"/>
      <c r="AO54" s="8"/>
      <c r="AP54" s="8"/>
      <c r="AQ54" s="8"/>
      <c r="AR54" s="71"/>
      <c r="AS54" s="71"/>
      <c r="AT54" s="71"/>
      <c r="AU54" s="71"/>
      <c r="AV54" s="71"/>
      <c r="AW54" s="12"/>
      <c r="AX54" s="84"/>
    </row>
    <row r="55" spans="1:52" s="9" customFormat="1">
      <c r="A55" s="67">
        <v>50615</v>
      </c>
      <c r="B55" s="67" t="s">
        <v>125</v>
      </c>
      <c r="C55" s="14"/>
      <c r="D55" s="14"/>
      <c r="E55" s="14"/>
      <c r="F55" s="14"/>
      <c r="G55" s="14"/>
      <c r="H55" s="14"/>
      <c r="I55" s="14"/>
      <c r="J55" s="14"/>
      <c r="K55" s="14"/>
      <c r="L55" s="14">
        <f t="shared" si="5"/>
        <v>0</v>
      </c>
      <c r="M55" s="12"/>
      <c r="N55" s="13"/>
      <c r="O55" s="14"/>
      <c r="P55" s="13"/>
      <c r="Q55" s="14"/>
      <c r="R55" s="14"/>
      <c r="S55" s="13"/>
      <c r="T55" s="14"/>
      <c r="U55" s="15"/>
      <c r="V55" s="16"/>
      <c r="W55" s="17"/>
      <c r="X55" s="16"/>
      <c r="Y55" s="19"/>
      <c r="Z55" s="20"/>
      <c r="AA55" s="19"/>
      <c r="AB55" s="20"/>
      <c r="AC55" s="14"/>
      <c r="AD55" s="13"/>
      <c r="AE55" s="14"/>
      <c r="AF55" s="13"/>
      <c r="AG55" s="22">
        <f t="shared" si="6"/>
        <v>0</v>
      </c>
      <c r="AH55" s="12"/>
      <c r="AI55" s="14">
        <f>ROUND(471151*1.05,0)</f>
        <v>494709</v>
      </c>
      <c r="AJ55" s="12"/>
      <c r="AK55" s="23">
        <f t="shared" si="7"/>
        <v>494709</v>
      </c>
      <c r="AL55" s="23"/>
      <c r="AM55" s="7"/>
      <c r="AN55" s="8"/>
      <c r="AO55" s="8"/>
      <c r="AP55" s="8"/>
      <c r="AQ55" s="8"/>
      <c r="AR55" s="71"/>
      <c r="AS55" s="71"/>
      <c r="AT55" s="71"/>
      <c r="AU55" s="71"/>
      <c r="AV55" s="101"/>
      <c r="AW55" s="12"/>
      <c r="AX55" s="71"/>
    </row>
    <row r="56" spans="1:52" s="9" customFormat="1">
      <c r="A56" s="67">
        <v>50620</v>
      </c>
      <c r="B56" s="67" t="s">
        <v>126</v>
      </c>
      <c r="C56" s="14"/>
      <c r="D56" s="14"/>
      <c r="E56" s="14"/>
      <c r="F56" s="14">
        <v>4200</v>
      </c>
      <c r="G56" s="14"/>
      <c r="H56" s="14"/>
      <c r="I56" s="14"/>
      <c r="J56" s="14"/>
      <c r="K56" s="14"/>
      <c r="L56" s="14">
        <f t="shared" si="5"/>
        <v>4200</v>
      </c>
      <c r="M56" s="12"/>
      <c r="N56" s="13"/>
      <c r="O56" s="14"/>
      <c r="P56" s="13"/>
      <c r="Q56" s="14"/>
      <c r="R56" s="14"/>
      <c r="S56" s="13"/>
      <c r="T56" s="14"/>
      <c r="U56" s="15"/>
      <c r="V56" s="16"/>
      <c r="W56" s="17"/>
      <c r="X56" s="16"/>
      <c r="Y56" s="19"/>
      <c r="Z56" s="20"/>
      <c r="AA56" s="19"/>
      <c r="AB56" s="20"/>
      <c r="AC56" s="14"/>
      <c r="AD56" s="13"/>
      <c r="AE56" s="14"/>
      <c r="AF56" s="13"/>
      <c r="AG56" s="22">
        <f t="shared" ref="AG56:AG78" si="8">SUM(N56:AF56)</f>
        <v>0</v>
      </c>
      <c r="AH56" s="12"/>
      <c r="AI56" s="14"/>
      <c r="AJ56" s="12"/>
      <c r="AK56" s="23">
        <f t="shared" ref="AK56:AK79" si="9">L56+AG56+AI56</f>
        <v>4200</v>
      </c>
      <c r="AL56" s="23"/>
      <c r="AM56" s="7"/>
      <c r="AN56" s="8"/>
      <c r="AO56" s="8"/>
      <c r="AP56" s="8"/>
      <c r="AQ56" s="8"/>
      <c r="AR56" s="71"/>
      <c r="AU56" s="71"/>
      <c r="AV56" s="71"/>
      <c r="AW56" s="71"/>
      <c r="AX56" s="71"/>
      <c r="AY56" s="71"/>
      <c r="AZ56" s="71"/>
    </row>
    <row r="57" spans="1:52" s="9" customFormat="1">
      <c r="A57" s="67">
        <v>50625</v>
      </c>
      <c r="B57" s="67" t="s">
        <v>127</v>
      </c>
      <c r="C57" s="14"/>
      <c r="D57" s="14"/>
      <c r="E57" s="14"/>
      <c r="F57" s="14">
        <v>5160</v>
      </c>
      <c r="G57" s="14"/>
      <c r="H57" s="14"/>
      <c r="I57" s="14"/>
      <c r="J57" s="14"/>
      <c r="K57" s="14"/>
      <c r="L57" s="14">
        <f t="shared" si="5"/>
        <v>5160</v>
      </c>
      <c r="M57" s="12"/>
      <c r="N57" s="13"/>
      <c r="O57" s="14"/>
      <c r="P57" s="13"/>
      <c r="Q57" s="14"/>
      <c r="R57" s="14"/>
      <c r="S57" s="13"/>
      <c r="T57" s="14"/>
      <c r="U57" s="15"/>
      <c r="V57" s="16"/>
      <c r="W57" s="17"/>
      <c r="X57" s="16"/>
      <c r="Y57" s="19"/>
      <c r="Z57" s="20"/>
      <c r="AA57" s="19"/>
      <c r="AB57" s="20"/>
      <c r="AC57" s="14"/>
      <c r="AD57" s="13"/>
      <c r="AE57" s="14"/>
      <c r="AF57" s="13"/>
      <c r="AG57" s="22">
        <f t="shared" si="8"/>
        <v>0</v>
      </c>
      <c r="AH57" s="12"/>
      <c r="AI57" s="14"/>
      <c r="AJ57" s="12"/>
      <c r="AK57" s="23">
        <f t="shared" si="9"/>
        <v>5160</v>
      </c>
      <c r="AL57" s="23"/>
      <c r="AM57" s="7"/>
      <c r="AN57" s="8"/>
      <c r="AO57" s="8"/>
      <c r="AP57" s="8"/>
      <c r="AQ57" s="8"/>
      <c r="AR57" s="71"/>
      <c r="AU57" s="71"/>
      <c r="AV57" s="71"/>
      <c r="AW57" s="71"/>
      <c r="AX57" s="71"/>
      <c r="AY57" s="71"/>
      <c r="AZ57" s="71"/>
    </row>
    <row r="58" spans="1:52" s="9" customFormat="1">
      <c r="A58" s="67">
        <v>50630</v>
      </c>
      <c r="B58" s="67" t="s">
        <v>128</v>
      </c>
      <c r="C58" s="14"/>
      <c r="D58" s="14"/>
      <c r="E58" s="14"/>
      <c r="F58" s="14">
        <v>2040</v>
      </c>
      <c r="G58" s="14"/>
      <c r="H58" s="14"/>
      <c r="I58" s="14"/>
      <c r="J58" s="14"/>
      <c r="K58" s="14"/>
      <c r="L58" s="14">
        <f t="shared" si="5"/>
        <v>2040</v>
      </c>
      <c r="M58" s="12"/>
      <c r="N58" s="13"/>
      <c r="O58" s="14"/>
      <c r="P58" s="13"/>
      <c r="Q58" s="14"/>
      <c r="R58" s="14"/>
      <c r="S58" s="13"/>
      <c r="T58" s="14"/>
      <c r="U58" s="15"/>
      <c r="V58" s="16"/>
      <c r="W58" s="17"/>
      <c r="X58" s="16"/>
      <c r="Y58" s="19"/>
      <c r="Z58" s="20"/>
      <c r="AA58" s="19"/>
      <c r="AB58" s="20"/>
      <c r="AC58" s="14"/>
      <c r="AD58" s="13"/>
      <c r="AE58" s="14"/>
      <c r="AF58" s="13"/>
      <c r="AG58" s="22">
        <f t="shared" si="8"/>
        <v>0</v>
      </c>
      <c r="AH58" s="12"/>
      <c r="AI58" s="14"/>
      <c r="AJ58" s="12"/>
      <c r="AK58" s="23">
        <f t="shared" si="9"/>
        <v>2040</v>
      </c>
      <c r="AL58" s="23"/>
      <c r="AR58" s="71"/>
      <c r="AU58" s="71"/>
      <c r="AV58" s="71"/>
      <c r="AW58" s="71"/>
      <c r="AX58" s="71"/>
      <c r="AY58" s="71"/>
      <c r="AZ58" s="71"/>
    </row>
    <row r="59" spans="1:52" s="9" customFormat="1" ht="14.25" customHeight="1">
      <c r="A59" s="67">
        <v>50635</v>
      </c>
      <c r="B59" s="67" t="s">
        <v>129</v>
      </c>
      <c r="C59" s="14"/>
      <c r="D59" s="14"/>
      <c r="E59" s="14"/>
      <c r="F59" s="14">
        <v>240</v>
      </c>
      <c r="G59" s="14"/>
      <c r="H59" s="14"/>
      <c r="I59" s="14"/>
      <c r="J59" s="14"/>
      <c r="K59" s="14"/>
      <c r="L59" s="14">
        <f t="shared" si="5"/>
        <v>240</v>
      </c>
      <c r="M59" s="12"/>
      <c r="N59" s="13">
        <v>67005</v>
      </c>
      <c r="O59" s="14">
        <v>15911</v>
      </c>
      <c r="P59" s="13">
        <v>11408</v>
      </c>
      <c r="Q59" s="14">
        <v>3247</v>
      </c>
      <c r="R59" s="14"/>
      <c r="S59" s="13"/>
      <c r="T59" s="14"/>
      <c r="U59" s="15">
        <v>12000</v>
      </c>
      <c r="V59" s="16">
        <v>87555</v>
      </c>
      <c r="W59" s="17">
        <v>10891</v>
      </c>
      <c r="X59" s="16">
        <v>61451</v>
      </c>
      <c r="Y59" s="19"/>
      <c r="Z59" s="20">
        <v>18607</v>
      </c>
      <c r="AA59" s="19">
        <v>2510</v>
      </c>
      <c r="AB59" s="20">
        <v>12640</v>
      </c>
      <c r="AC59" s="14">
        <v>14956</v>
      </c>
      <c r="AD59" s="13"/>
      <c r="AE59" s="14">
        <v>1992</v>
      </c>
      <c r="AF59" s="13">
        <v>2772</v>
      </c>
      <c r="AG59" s="22">
        <f t="shared" si="8"/>
        <v>322945</v>
      </c>
      <c r="AH59" s="12"/>
      <c r="AI59" s="14">
        <f>ROUND(1316*1.05,0)</f>
        <v>1382</v>
      </c>
      <c r="AJ59" s="12"/>
      <c r="AK59" s="23">
        <f t="shared" si="9"/>
        <v>324567</v>
      </c>
      <c r="AL59" s="23"/>
      <c r="AR59" s="71"/>
      <c r="AU59" s="71"/>
      <c r="AV59" s="71"/>
      <c r="AW59" s="71"/>
      <c r="AX59" s="71"/>
      <c r="AY59" s="71"/>
      <c r="AZ59" s="71"/>
    </row>
    <row r="60" spans="1:52" s="9" customFormat="1">
      <c r="A60" s="67">
        <v>50640</v>
      </c>
      <c r="B60" s="67" t="s">
        <v>130</v>
      </c>
      <c r="C60" s="14"/>
      <c r="D60" s="14"/>
      <c r="E60" s="14"/>
      <c r="F60" s="14"/>
      <c r="G60" s="14"/>
      <c r="H60" s="14"/>
      <c r="I60" s="14"/>
      <c r="J60" s="14"/>
      <c r="K60" s="14"/>
      <c r="L60" s="14">
        <f t="shared" si="5"/>
        <v>0</v>
      </c>
      <c r="M60" s="12"/>
      <c r="N60" s="13"/>
      <c r="O60" s="14"/>
      <c r="P60" s="13"/>
      <c r="Q60" s="14"/>
      <c r="R60" s="14"/>
      <c r="S60" s="13"/>
      <c r="T60" s="14"/>
      <c r="U60" s="15"/>
      <c r="V60" s="16"/>
      <c r="W60" s="17"/>
      <c r="X60" s="16"/>
      <c r="Y60" s="19"/>
      <c r="Z60" s="20"/>
      <c r="AA60" s="19"/>
      <c r="AB60" s="20"/>
      <c r="AC60" s="14"/>
      <c r="AD60" s="13"/>
      <c r="AE60" s="14"/>
      <c r="AF60" s="13"/>
      <c r="AG60" s="22">
        <f t="shared" si="8"/>
        <v>0</v>
      </c>
      <c r="AH60" s="12"/>
      <c r="AI60" s="14">
        <f>ROUND(350*1.05,0)</f>
        <v>368</v>
      </c>
      <c r="AJ60" s="12"/>
      <c r="AK60" s="23">
        <f t="shared" si="9"/>
        <v>368</v>
      </c>
      <c r="AL60" s="23"/>
      <c r="AR60" s="71"/>
      <c r="AU60" s="71"/>
      <c r="AV60" s="71"/>
      <c r="AW60" s="71"/>
      <c r="AX60" s="71"/>
      <c r="AY60" s="71"/>
      <c r="AZ60" s="71"/>
    </row>
    <row r="61" spans="1:52">
      <c r="A61" s="10">
        <v>50810</v>
      </c>
      <c r="B61" s="10" t="s">
        <v>131</v>
      </c>
      <c r="C61" s="14"/>
      <c r="D61" s="14"/>
      <c r="E61" s="14"/>
      <c r="F61" s="14"/>
      <c r="G61" s="14"/>
      <c r="H61" s="14"/>
      <c r="I61" s="14"/>
      <c r="J61" s="14"/>
      <c r="K61" s="14"/>
      <c r="L61" s="14">
        <f t="shared" si="5"/>
        <v>0</v>
      </c>
      <c r="M61" s="12"/>
      <c r="N61" s="13">
        <v>72000</v>
      </c>
      <c r="O61" s="14"/>
      <c r="P61" s="13">
        <v>81504</v>
      </c>
      <c r="Q61" s="14">
        <v>137952</v>
      </c>
      <c r="R61" s="14">
        <f>173705+72000</f>
        <v>245705</v>
      </c>
      <c r="S61" s="13"/>
      <c r="T61" s="14"/>
      <c r="U61" s="15"/>
      <c r="V61" s="16"/>
      <c r="W61" s="17"/>
      <c r="X61" s="16"/>
      <c r="Y61" s="19"/>
      <c r="Z61" s="20"/>
      <c r="AA61" s="19">
        <v>20000</v>
      </c>
      <c r="AB61" s="20"/>
      <c r="AC61" s="23">
        <v>75000</v>
      </c>
      <c r="AD61" s="13"/>
      <c r="AE61" s="14"/>
      <c r="AF61" s="13"/>
      <c r="AG61" s="22">
        <f t="shared" si="8"/>
        <v>632161</v>
      </c>
      <c r="AH61" s="12"/>
      <c r="AI61" s="14">
        <f>9968545+100000</f>
        <v>10068545</v>
      </c>
      <c r="AJ61" s="12"/>
      <c r="AK61" s="23">
        <f t="shared" si="9"/>
        <v>10700706</v>
      </c>
      <c r="AL61" s="23"/>
      <c r="AM61" s="9"/>
      <c r="AN61" s="9"/>
      <c r="AO61" s="9"/>
      <c r="AP61" s="9"/>
      <c r="AQ61" s="9"/>
      <c r="AR61" s="71"/>
      <c r="AS61" s="7"/>
      <c r="AT61" s="7"/>
      <c r="AU61" s="71"/>
      <c r="AV61" s="71"/>
      <c r="AW61" s="71"/>
      <c r="AX61" s="71"/>
      <c r="AY61" s="71"/>
      <c r="AZ61" s="71"/>
    </row>
    <row r="62" spans="1:52">
      <c r="A62" s="10">
        <v>50910</v>
      </c>
      <c r="B62" s="10" t="s">
        <v>132</v>
      </c>
      <c r="C62" s="14">
        <v>34940</v>
      </c>
      <c r="D62" s="14"/>
      <c r="E62" s="14"/>
      <c r="F62" s="14">
        <v>29175</v>
      </c>
      <c r="G62" s="14">
        <v>5000</v>
      </c>
      <c r="H62" s="14">
        <v>3690</v>
      </c>
      <c r="I62" s="14">
        <v>1250</v>
      </c>
      <c r="J62" s="14">
        <v>800</v>
      </c>
      <c r="K62" s="14">
        <v>500</v>
      </c>
      <c r="L62" s="14">
        <f t="shared" si="5"/>
        <v>75355</v>
      </c>
      <c r="M62" s="12"/>
      <c r="N62" s="13"/>
      <c r="O62" s="14"/>
      <c r="P62" s="13"/>
      <c r="Q62" s="14"/>
      <c r="R62" s="14"/>
      <c r="S62" s="13"/>
      <c r="T62" s="14">
        <v>1100</v>
      </c>
      <c r="U62" s="15"/>
      <c r="V62" s="16"/>
      <c r="W62" s="17"/>
      <c r="X62" s="16"/>
      <c r="Y62" s="19"/>
      <c r="Z62" s="20"/>
      <c r="AA62" s="19"/>
      <c r="AB62" s="20"/>
      <c r="AC62" s="14"/>
      <c r="AD62" s="13"/>
      <c r="AE62" s="14"/>
      <c r="AF62" s="13"/>
      <c r="AG62" s="22">
        <f t="shared" si="8"/>
        <v>1100</v>
      </c>
      <c r="AH62" s="12"/>
      <c r="AI62" s="14">
        <v>7899</v>
      </c>
      <c r="AJ62" s="12"/>
      <c r="AK62" s="23">
        <f t="shared" si="9"/>
        <v>84354</v>
      </c>
      <c r="AL62" s="23"/>
      <c r="AM62" s="9"/>
      <c r="AN62" s="9"/>
      <c r="AO62" s="9"/>
      <c r="AP62" s="9"/>
      <c r="AQ62" s="9"/>
      <c r="AR62" s="71"/>
      <c r="AU62" s="71"/>
      <c r="AV62" s="71"/>
      <c r="AW62" s="71"/>
      <c r="AX62" s="71"/>
      <c r="AY62" s="71"/>
      <c r="AZ62" s="71"/>
    </row>
    <row r="63" spans="1:52">
      <c r="A63" s="10">
        <v>50915</v>
      </c>
      <c r="B63" s="10" t="s">
        <v>133</v>
      </c>
      <c r="C63" s="14">
        <f>6900-2500</f>
        <v>4400</v>
      </c>
      <c r="D63" s="14"/>
      <c r="E63" s="14">
        <v>6000</v>
      </c>
      <c r="F63" s="14">
        <v>7645</v>
      </c>
      <c r="G63" s="14">
        <f>10200-1250-1500</f>
        <v>7450</v>
      </c>
      <c r="H63" s="14">
        <v>16000</v>
      </c>
      <c r="I63" s="14">
        <v>2000</v>
      </c>
      <c r="J63" s="14">
        <v>1200</v>
      </c>
      <c r="K63" s="14">
        <f>6600-1800-1200</f>
        <v>3600</v>
      </c>
      <c r="L63" s="14">
        <f t="shared" si="5"/>
        <v>48295</v>
      </c>
      <c r="M63" s="12"/>
      <c r="N63" s="13"/>
      <c r="O63" s="14"/>
      <c r="P63" s="13"/>
      <c r="Q63" s="14"/>
      <c r="R63" s="14"/>
      <c r="S63" s="13"/>
      <c r="T63" s="14">
        <v>12000</v>
      </c>
      <c r="U63" s="15"/>
      <c r="V63" s="16"/>
      <c r="W63" s="17"/>
      <c r="X63" s="16"/>
      <c r="Y63" s="19"/>
      <c r="Z63" s="20"/>
      <c r="AA63" s="19"/>
      <c r="AB63" s="20"/>
      <c r="AC63" s="14"/>
      <c r="AD63" s="13"/>
      <c r="AE63" s="14"/>
      <c r="AF63" s="13"/>
      <c r="AG63" s="22">
        <f t="shared" si="8"/>
        <v>12000</v>
      </c>
      <c r="AH63" s="12"/>
      <c r="AI63" s="14">
        <v>4100</v>
      </c>
      <c r="AJ63" s="12"/>
      <c r="AK63" s="23">
        <f t="shared" si="9"/>
        <v>64395</v>
      </c>
      <c r="AL63" s="23"/>
      <c r="AM63" s="9"/>
      <c r="AN63" s="9"/>
      <c r="AO63" s="9"/>
      <c r="AP63" s="9"/>
      <c r="AQ63" s="9"/>
      <c r="AR63" s="71"/>
      <c r="AU63" s="71"/>
      <c r="AV63" s="71"/>
      <c r="AW63" s="71"/>
      <c r="AX63" s="71"/>
      <c r="AY63" s="71"/>
      <c r="AZ63" s="71"/>
    </row>
    <row r="64" spans="1:52">
      <c r="A64" s="10">
        <v>50920</v>
      </c>
      <c r="B64" s="10" t="s">
        <v>134</v>
      </c>
      <c r="C64" s="14">
        <f>10800-1800</f>
        <v>9000</v>
      </c>
      <c r="D64" s="14"/>
      <c r="E64" s="14">
        <v>12000</v>
      </c>
      <c r="F64" s="14">
        <f>20375-5000</f>
        <v>15375</v>
      </c>
      <c r="G64" s="14">
        <f>15600-3500</f>
        <v>12100</v>
      </c>
      <c r="H64" s="14">
        <v>5000</v>
      </c>
      <c r="I64" s="14">
        <v>2900</v>
      </c>
      <c r="J64" s="14">
        <v>1500</v>
      </c>
      <c r="K64" s="14">
        <f>4800-1200</f>
        <v>3600</v>
      </c>
      <c r="L64" s="14">
        <f t="shared" si="5"/>
        <v>61475</v>
      </c>
      <c r="M64" s="12"/>
      <c r="N64" s="13"/>
      <c r="O64" s="14"/>
      <c r="P64" s="13">
        <v>6000</v>
      </c>
      <c r="Q64" s="14">
        <v>6000</v>
      </c>
      <c r="R64" s="14"/>
      <c r="S64" s="13">
        <v>300</v>
      </c>
      <c r="T64" s="14">
        <v>12000</v>
      </c>
      <c r="U64" s="15"/>
      <c r="V64" s="16"/>
      <c r="W64" s="17"/>
      <c r="X64" s="16"/>
      <c r="Y64" s="19"/>
      <c r="Z64" s="20"/>
      <c r="AA64" s="19"/>
      <c r="AB64" s="20"/>
      <c r="AC64" s="14"/>
      <c r="AD64" s="13"/>
      <c r="AE64" s="14"/>
      <c r="AF64" s="13"/>
      <c r="AG64" s="22">
        <f t="shared" si="8"/>
        <v>24300</v>
      </c>
      <c r="AH64" s="12"/>
      <c r="AI64" s="14">
        <v>5853</v>
      </c>
      <c r="AJ64" s="12"/>
      <c r="AK64" s="23">
        <f t="shared" si="9"/>
        <v>91628</v>
      </c>
      <c r="AL64" s="23"/>
      <c r="AM64" s="9"/>
      <c r="AN64" s="9"/>
      <c r="AO64" s="9"/>
      <c r="AP64" s="9"/>
      <c r="AQ64" s="9"/>
      <c r="AR64" s="108"/>
      <c r="AU64" s="71"/>
      <c r="AV64" s="71"/>
      <c r="AW64" s="71"/>
      <c r="AX64" s="71"/>
      <c r="AY64" s="71"/>
      <c r="AZ64" s="71"/>
    </row>
    <row r="65" spans="1:52">
      <c r="A65" s="10">
        <v>50925</v>
      </c>
      <c r="B65" s="10" t="s">
        <v>135</v>
      </c>
      <c r="C65" s="14">
        <v>500</v>
      </c>
      <c r="D65" s="14"/>
      <c r="E65" s="14">
        <v>1000</v>
      </c>
      <c r="F65" s="14">
        <v>1200</v>
      </c>
      <c r="G65" s="14">
        <v>2000</v>
      </c>
      <c r="H65" s="14">
        <v>1250</v>
      </c>
      <c r="I65" s="14">
        <v>550</v>
      </c>
      <c r="J65" s="14">
        <v>600</v>
      </c>
      <c r="K65" s="14">
        <v>2400</v>
      </c>
      <c r="L65" s="14">
        <f t="shared" si="5"/>
        <v>9500</v>
      </c>
      <c r="M65" s="12"/>
      <c r="N65" s="13"/>
      <c r="O65" s="14"/>
      <c r="P65" s="13"/>
      <c r="Q65" s="14"/>
      <c r="R65" s="14"/>
      <c r="S65" s="13"/>
      <c r="T65" s="14">
        <v>2400</v>
      </c>
      <c r="U65" s="15"/>
      <c r="V65" s="16"/>
      <c r="W65" s="17"/>
      <c r="X65" s="16"/>
      <c r="Y65" s="19"/>
      <c r="Z65" s="20"/>
      <c r="AA65" s="19"/>
      <c r="AB65" s="20"/>
      <c r="AC65" s="14"/>
      <c r="AD65" s="13"/>
      <c r="AE65" s="14"/>
      <c r="AF65" s="13"/>
      <c r="AG65" s="22">
        <f t="shared" si="8"/>
        <v>2400</v>
      </c>
      <c r="AH65" s="12"/>
      <c r="AI65" s="14">
        <v>200</v>
      </c>
      <c r="AJ65" s="12"/>
      <c r="AK65" s="23">
        <f t="shared" si="9"/>
        <v>12100</v>
      </c>
      <c r="AL65" s="23"/>
      <c r="AM65" s="9"/>
      <c r="AN65" s="9"/>
      <c r="AO65" s="9"/>
      <c r="AP65" s="9"/>
      <c r="AQ65" s="9"/>
      <c r="AR65" s="108"/>
      <c r="AU65" s="71"/>
      <c r="AV65" s="71"/>
      <c r="AW65" s="71"/>
      <c r="AX65" s="71"/>
      <c r="AY65" s="71"/>
      <c r="AZ65" s="71"/>
    </row>
    <row r="66" spans="1:52">
      <c r="A66" s="10">
        <v>50930</v>
      </c>
      <c r="B66" s="10" t="s">
        <v>136</v>
      </c>
      <c r="C66" s="14">
        <v>8000</v>
      </c>
      <c r="D66" s="14">
        <v>2250</v>
      </c>
      <c r="E66" s="14">
        <v>6800</v>
      </c>
      <c r="F66" s="14">
        <v>3600</v>
      </c>
      <c r="G66" s="14">
        <v>2800</v>
      </c>
      <c r="H66" s="14">
        <v>2500</v>
      </c>
      <c r="I66" s="14"/>
      <c r="J66" s="14">
        <v>480</v>
      </c>
      <c r="K66" s="14">
        <f>600-300</f>
        <v>300</v>
      </c>
      <c r="L66" s="14">
        <f t="shared" si="5"/>
        <v>26730</v>
      </c>
      <c r="M66" s="12"/>
      <c r="N66" s="13"/>
      <c r="O66" s="14"/>
      <c r="P66" s="13"/>
      <c r="Q66" s="14"/>
      <c r="R66" s="14"/>
      <c r="S66" s="13"/>
      <c r="T66" s="14">
        <v>600</v>
      </c>
      <c r="U66" s="15"/>
      <c r="V66" s="16"/>
      <c r="W66" s="17"/>
      <c r="X66" s="16"/>
      <c r="Y66" s="19"/>
      <c r="Z66" s="20"/>
      <c r="AA66" s="19"/>
      <c r="AB66" s="20"/>
      <c r="AC66" s="14"/>
      <c r="AD66" s="13"/>
      <c r="AE66" s="14"/>
      <c r="AF66" s="13"/>
      <c r="AG66" s="22">
        <f t="shared" si="8"/>
        <v>600</v>
      </c>
      <c r="AH66" s="12"/>
      <c r="AI66" s="14">
        <v>400</v>
      </c>
      <c r="AJ66" s="12"/>
      <c r="AK66" s="23">
        <f t="shared" si="9"/>
        <v>27730</v>
      </c>
      <c r="AL66" s="23"/>
      <c r="AR66" s="108"/>
      <c r="AU66" s="71"/>
      <c r="AV66" s="71"/>
      <c r="AW66" s="71"/>
      <c r="AX66" s="71"/>
      <c r="AY66" s="71"/>
      <c r="AZ66" s="71"/>
    </row>
    <row r="67" spans="1:52">
      <c r="A67" s="10">
        <v>50935</v>
      </c>
      <c r="B67" s="10" t="s">
        <v>137</v>
      </c>
      <c r="C67" s="14"/>
      <c r="D67" s="14"/>
      <c r="E67" s="14"/>
      <c r="F67" s="14"/>
      <c r="G67" s="14"/>
      <c r="H67" s="14"/>
      <c r="I67" s="14"/>
      <c r="J67" s="14"/>
      <c r="K67" s="14"/>
      <c r="L67" s="14">
        <f t="shared" si="5"/>
        <v>0</v>
      </c>
      <c r="M67" s="12"/>
      <c r="N67" s="13"/>
      <c r="O67" s="14"/>
      <c r="P67" s="13"/>
      <c r="Q67" s="14"/>
      <c r="R67" s="14"/>
      <c r="S67" s="13"/>
      <c r="T67" s="14"/>
      <c r="U67" s="15"/>
      <c r="V67" s="16"/>
      <c r="W67" s="17"/>
      <c r="X67" s="16"/>
      <c r="Y67" s="19"/>
      <c r="Z67" s="20"/>
      <c r="AA67" s="19"/>
      <c r="AB67" s="20"/>
      <c r="AC67" s="14">
        <v>51420</v>
      </c>
      <c r="AD67" s="13"/>
      <c r="AE67" s="14"/>
      <c r="AF67" s="13"/>
      <c r="AG67" s="22">
        <f t="shared" si="8"/>
        <v>51420</v>
      </c>
      <c r="AH67" s="12"/>
      <c r="AI67" s="14"/>
      <c r="AJ67" s="12"/>
      <c r="AK67" s="23">
        <f t="shared" si="9"/>
        <v>51420</v>
      </c>
      <c r="AL67" s="23"/>
      <c r="AR67" s="71"/>
      <c r="AU67" s="71"/>
      <c r="AV67" s="71"/>
      <c r="AW67" s="71"/>
      <c r="AX67" s="71"/>
      <c r="AY67" s="71"/>
      <c r="AZ67" s="71"/>
    </row>
    <row r="68" spans="1:52">
      <c r="A68" s="10">
        <v>50940</v>
      </c>
      <c r="B68" s="10" t="s">
        <v>138</v>
      </c>
      <c r="C68" s="14">
        <f>4000-2000</f>
        <v>2000</v>
      </c>
      <c r="D68" s="14"/>
      <c r="E68" s="14">
        <f>2500-1000</f>
        <v>1500</v>
      </c>
      <c r="F68" s="14"/>
      <c r="G68" s="14"/>
      <c r="H68" s="14"/>
      <c r="I68" s="14"/>
      <c r="J68" s="14">
        <v>10500</v>
      </c>
      <c r="K68" s="14"/>
      <c r="L68" s="14">
        <f t="shared" si="5"/>
        <v>14000</v>
      </c>
      <c r="M68" s="12"/>
      <c r="N68" s="13"/>
      <c r="O68" s="14"/>
      <c r="P68" s="13"/>
      <c r="Q68" s="14"/>
      <c r="R68" s="14"/>
      <c r="S68" s="13"/>
      <c r="T68" s="14"/>
      <c r="U68" s="109"/>
      <c r="V68" s="110"/>
      <c r="W68" s="111"/>
      <c r="X68" s="110"/>
      <c r="Y68" s="19"/>
      <c r="Z68" s="20"/>
      <c r="AA68" s="19"/>
      <c r="AB68" s="20"/>
      <c r="AC68" s="14"/>
      <c r="AD68" s="13"/>
      <c r="AE68" s="14"/>
      <c r="AF68" s="13"/>
      <c r="AG68" s="22">
        <f t="shared" si="8"/>
        <v>0</v>
      </c>
      <c r="AH68" s="12"/>
      <c r="AI68" s="14"/>
      <c r="AJ68" s="12"/>
      <c r="AK68" s="23">
        <f t="shared" si="9"/>
        <v>14000</v>
      </c>
      <c r="AL68" s="23"/>
      <c r="AR68" s="71"/>
      <c r="AU68" s="71"/>
      <c r="AV68" s="71"/>
      <c r="AW68" s="71"/>
      <c r="AX68" s="71"/>
      <c r="AY68" s="71"/>
      <c r="AZ68" s="71"/>
    </row>
    <row r="69" spans="1:52">
      <c r="A69" s="10">
        <v>50945</v>
      </c>
      <c r="B69" s="10" t="s">
        <v>139</v>
      </c>
      <c r="C69" s="14">
        <f>2000-1000</f>
        <v>1000</v>
      </c>
      <c r="D69" s="14"/>
      <c r="E69" s="14">
        <f>2000-1000</f>
        <v>1000</v>
      </c>
      <c r="F69" s="14">
        <v>4810</v>
      </c>
      <c r="G69" s="14">
        <v>2500</v>
      </c>
      <c r="H69" s="14"/>
      <c r="I69" s="14">
        <v>300</v>
      </c>
      <c r="J69" s="14">
        <v>21200</v>
      </c>
      <c r="K69" s="14">
        <v>6000</v>
      </c>
      <c r="L69" s="14">
        <f t="shared" si="5"/>
        <v>36810</v>
      </c>
      <c r="M69" s="12"/>
      <c r="N69" s="13"/>
      <c r="O69" s="14"/>
      <c r="P69" s="13"/>
      <c r="Q69" s="14"/>
      <c r="R69" s="14"/>
      <c r="S69" s="13"/>
      <c r="T69" s="14">
        <v>3600</v>
      </c>
      <c r="U69" s="15"/>
      <c r="V69" s="16"/>
      <c r="W69" s="17"/>
      <c r="X69" s="16"/>
      <c r="Y69" s="19"/>
      <c r="Z69" s="20"/>
      <c r="AA69" s="19"/>
      <c r="AB69" s="20"/>
      <c r="AC69" s="14"/>
      <c r="AD69" s="13"/>
      <c r="AE69" s="14"/>
      <c r="AF69" s="13"/>
      <c r="AG69" s="22">
        <f t="shared" si="8"/>
        <v>3600</v>
      </c>
      <c r="AH69" s="12"/>
      <c r="AI69" s="14">
        <v>1200</v>
      </c>
      <c r="AJ69" s="12"/>
      <c r="AK69" s="23">
        <f t="shared" si="9"/>
        <v>41610</v>
      </c>
      <c r="AL69" s="23"/>
      <c r="AR69" s="71"/>
      <c r="AS69" s="71"/>
      <c r="AT69" s="71"/>
      <c r="AU69" s="71"/>
      <c r="AV69" s="71"/>
      <c r="AW69" s="71"/>
      <c r="AX69" s="71"/>
      <c r="AY69" s="71"/>
      <c r="AZ69" s="71"/>
    </row>
    <row r="70" spans="1:52">
      <c r="A70" s="10">
        <v>51010</v>
      </c>
      <c r="B70" s="10" t="s">
        <v>140</v>
      </c>
      <c r="C70" s="14"/>
      <c r="D70" s="14">
        <v>122500</v>
      </c>
      <c r="E70" s="14"/>
      <c r="F70" s="14"/>
      <c r="G70" s="14"/>
      <c r="H70" s="14">
        <v>3000</v>
      </c>
      <c r="I70" s="14"/>
      <c r="J70" s="14"/>
      <c r="K70" s="14"/>
      <c r="L70" s="14">
        <f t="shared" si="5"/>
        <v>125500</v>
      </c>
      <c r="M70" s="12"/>
      <c r="N70" s="13"/>
      <c r="O70" s="14"/>
      <c r="P70" s="13"/>
      <c r="Q70" s="14"/>
      <c r="R70" s="14"/>
      <c r="S70" s="13">
        <v>2472</v>
      </c>
      <c r="T70" s="14"/>
      <c r="U70" s="15"/>
      <c r="V70" s="16"/>
      <c r="W70" s="17"/>
      <c r="X70" s="16"/>
      <c r="Y70" s="19"/>
      <c r="Z70" s="20"/>
      <c r="AA70" s="19"/>
      <c r="AB70" s="20"/>
      <c r="AC70" s="14">
        <v>97581</v>
      </c>
      <c r="AD70" s="13">
        <v>1680</v>
      </c>
      <c r="AE70" s="14"/>
      <c r="AF70" s="13"/>
      <c r="AG70" s="22">
        <f t="shared" si="8"/>
        <v>101733</v>
      </c>
      <c r="AH70" s="12"/>
      <c r="AI70" s="14">
        <f>2400</f>
        <v>2400</v>
      </c>
      <c r="AJ70" s="12"/>
      <c r="AK70" s="23">
        <f t="shared" si="9"/>
        <v>229633</v>
      </c>
      <c r="AL70" s="23"/>
      <c r="AR70" s="71"/>
      <c r="AS70" s="71"/>
      <c r="AT70" s="71"/>
      <c r="AU70" s="71"/>
      <c r="AV70" s="71"/>
      <c r="AW70" s="71"/>
      <c r="AX70" s="71"/>
      <c r="AY70" s="71"/>
      <c r="AZ70" s="71"/>
    </row>
    <row r="71" spans="1:52">
      <c r="A71" s="10">
        <v>51310</v>
      </c>
      <c r="B71" s="10" t="s">
        <v>141</v>
      </c>
      <c r="C71" s="14"/>
      <c r="D71" s="14"/>
      <c r="E71" s="14"/>
      <c r="F71" s="14"/>
      <c r="G71" s="14"/>
      <c r="H71" s="14"/>
      <c r="I71" s="14"/>
      <c r="J71" s="14"/>
      <c r="K71" s="14"/>
      <c r="L71" s="14">
        <f t="shared" si="5"/>
        <v>0</v>
      </c>
      <c r="M71" s="12"/>
      <c r="N71" s="13"/>
      <c r="O71" s="14"/>
      <c r="P71" s="13"/>
      <c r="Q71" s="14"/>
      <c r="R71" s="14"/>
      <c r="S71" s="13">
        <v>275194</v>
      </c>
      <c r="T71" s="14"/>
      <c r="U71" s="15"/>
      <c r="V71" s="16"/>
      <c r="W71" s="17"/>
      <c r="X71" s="16"/>
      <c r="Y71" s="19"/>
      <c r="Z71" s="20"/>
      <c r="AA71" s="19"/>
      <c r="AB71" s="20"/>
      <c r="AC71" s="14"/>
      <c r="AD71" s="13"/>
      <c r="AE71" s="14"/>
      <c r="AF71" s="13"/>
      <c r="AG71" s="22">
        <f t="shared" si="8"/>
        <v>275194</v>
      </c>
      <c r="AH71" s="12"/>
      <c r="AI71" s="14">
        <v>430296</v>
      </c>
      <c r="AJ71" s="12"/>
      <c r="AK71" s="23">
        <f t="shared" si="9"/>
        <v>705490</v>
      </c>
      <c r="AL71" s="23"/>
      <c r="AR71" s="71"/>
      <c r="AS71" s="71"/>
      <c r="AT71" s="71"/>
      <c r="AU71" s="71"/>
      <c r="AV71" s="71"/>
      <c r="AW71" s="71"/>
      <c r="AX71" s="71"/>
      <c r="AY71" s="71"/>
      <c r="AZ71" s="71"/>
    </row>
    <row r="72" spans="1:52">
      <c r="A72" s="10">
        <v>51315</v>
      </c>
      <c r="B72" s="113" t="s">
        <v>142</v>
      </c>
      <c r="C72" s="14"/>
      <c r="D72" s="14"/>
      <c r="E72" s="14"/>
      <c r="F72" s="14"/>
      <c r="G72" s="14"/>
      <c r="H72" s="14"/>
      <c r="I72" s="14"/>
      <c r="J72" s="14"/>
      <c r="K72" s="14"/>
      <c r="L72" s="14">
        <f t="shared" si="5"/>
        <v>0</v>
      </c>
      <c r="M72" s="12"/>
      <c r="N72" s="13"/>
      <c r="O72" s="14"/>
      <c r="P72" s="13"/>
      <c r="Q72" s="14"/>
      <c r="R72" s="14"/>
      <c r="S72" s="13">
        <v>111587</v>
      </c>
      <c r="T72" s="14"/>
      <c r="U72" s="15"/>
      <c r="V72" s="16"/>
      <c r="W72" s="17"/>
      <c r="X72" s="16"/>
      <c r="Y72" s="19"/>
      <c r="Z72" s="20"/>
      <c r="AA72" s="19"/>
      <c r="AB72" s="20"/>
      <c r="AC72" s="14"/>
      <c r="AD72" s="13"/>
      <c r="AE72" s="14"/>
      <c r="AF72" s="13"/>
      <c r="AG72" s="22">
        <f t="shared" si="8"/>
        <v>111587</v>
      </c>
      <c r="AH72" s="12"/>
      <c r="AI72" s="14">
        <v>374934</v>
      </c>
      <c r="AJ72" s="12"/>
      <c r="AK72" s="23">
        <f t="shared" si="9"/>
        <v>486521</v>
      </c>
      <c r="AL72" s="23"/>
      <c r="AR72" s="71"/>
      <c r="AS72" s="71"/>
      <c r="AT72" s="71"/>
      <c r="AU72" s="71"/>
      <c r="AV72" s="71"/>
      <c r="AW72" s="71"/>
      <c r="AX72" s="71"/>
      <c r="AY72" s="71"/>
      <c r="AZ72" s="71"/>
    </row>
    <row r="73" spans="1:52">
      <c r="A73" s="10">
        <v>51320</v>
      </c>
      <c r="B73" s="113" t="s">
        <v>143</v>
      </c>
      <c r="C73" s="14"/>
      <c r="D73" s="14"/>
      <c r="E73" s="14"/>
      <c r="F73" s="14"/>
      <c r="G73" s="14"/>
      <c r="H73" s="14"/>
      <c r="I73" s="14"/>
      <c r="J73" s="14"/>
      <c r="K73" s="14"/>
      <c r="L73" s="14">
        <f t="shared" si="5"/>
        <v>0</v>
      </c>
      <c r="M73" s="12"/>
      <c r="N73" s="13"/>
      <c r="O73" s="14"/>
      <c r="P73" s="13"/>
      <c r="Q73" s="14"/>
      <c r="R73" s="14"/>
      <c r="S73" s="13"/>
      <c r="T73" s="14"/>
      <c r="U73" s="15"/>
      <c r="V73" s="16"/>
      <c r="W73" s="17"/>
      <c r="X73" s="16"/>
      <c r="Y73" s="19"/>
      <c r="Z73" s="20"/>
      <c r="AA73" s="19"/>
      <c r="AB73" s="20"/>
      <c r="AC73" s="14"/>
      <c r="AD73" s="13"/>
      <c r="AE73" s="14"/>
      <c r="AF73" s="13"/>
      <c r="AG73" s="22">
        <f t="shared" si="8"/>
        <v>0</v>
      </c>
      <c r="AH73" s="12"/>
      <c r="AI73" s="14"/>
      <c r="AJ73" s="12"/>
      <c r="AK73" s="23">
        <f t="shared" si="9"/>
        <v>0</v>
      </c>
      <c r="AL73" s="23"/>
      <c r="AU73" s="71"/>
      <c r="AV73" s="71"/>
      <c r="AW73" s="71"/>
      <c r="AX73" s="71"/>
      <c r="AY73" s="71"/>
      <c r="AZ73" s="71"/>
    </row>
    <row r="74" spans="1:52">
      <c r="A74" s="10">
        <v>51325</v>
      </c>
      <c r="B74" s="113" t="s">
        <v>144</v>
      </c>
      <c r="C74" s="14"/>
      <c r="D74" s="14">
        <v>29536</v>
      </c>
      <c r="E74" s="14"/>
      <c r="F74" s="14"/>
      <c r="G74" s="14"/>
      <c r="H74" s="14"/>
      <c r="I74" s="14"/>
      <c r="J74" s="14"/>
      <c r="K74" s="14"/>
      <c r="L74" s="14">
        <f t="shared" si="5"/>
        <v>29536</v>
      </c>
      <c r="M74" s="12"/>
      <c r="N74" s="13"/>
      <c r="O74" s="14"/>
      <c r="P74" s="13"/>
      <c r="Q74" s="14"/>
      <c r="R74" s="14"/>
      <c r="S74" s="13">
        <f>309594+8000</f>
        <v>317594</v>
      </c>
      <c r="T74" s="14"/>
      <c r="U74" s="15"/>
      <c r="V74" s="16"/>
      <c r="W74" s="17"/>
      <c r="X74" s="16"/>
      <c r="Y74" s="19"/>
      <c r="Z74" s="20"/>
      <c r="AA74" s="19"/>
      <c r="AB74" s="20"/>
      <c r="AC74" s="14"/>
      <c r="AD74" s="13"/>
      <c r="AE74" s="14"/>
      <c r="AF74" s="13"/>
      <c r="AG74" s="22">
        <f t="shared" si="8"/>
        <v>317594</v>
      </c>
      <c r="AH74" s="12"/>
      <c r="AI74" s="14">
        <v>300120</v>
      </c>
      <c r="AJ74" s="12"/>
      <c r="AK74" s="23">
        <f t="shared" si="9"/>
        <v>647250</v>
      </c>
      <c r="AL74" s="23"/>
      <c r="AR74" s="71"/>
      <c r="AS74" s="71"/>
      <c r="AT74" s="71"/>
      <c r="AU74" s="71"/>
      <c r="AV74" s="71"/>
      <c r="AW74" s="71"/>
      <c r="AX74" s="71"/>
      <c r="AY74" s="71"/>
      <c r="AZ74" s="71"/>
    </row>
    <row r="75" spans="1:52">
      <c r="A75" s="10">
        <v>51326</v>
      </c>
      <c r="B75" s="113" t="s">
        <v>145</v>
      </c>
      <c r="C75" s="14"/>
      <c r="D75" s="14">
        <v>70000</v>
      </c>
      <c r="E75" s="14"/>
      <c r="F75" s="14"/>
      <c r="G75" s="14"/>
      <c r="H75" s="14"/>
      <c r="I75" s="14"/>
      <c r="J75" s="14"/>
      <c r="K75" s="14"/>
      <c r="L75" s="14">
        <f t="shared" si="5"/>
        <v>70000</v>
      </c>
      <c r="M75" s="12"/>
      <c r="N75" s="13"/>
      <c r="O75" s="14"/>
      <c r="P75" s="13"/>
      <c r="Q75" s="14"/>
      <c r="R75" s="14"/>
      <c r="S75" s="13">
        <v>34380</v>
      </c>
      <c r="T75" s="14"/>
      <c r="U75" s="15"/>
      <c r="V75" s="16"/>
      <c r="W75" s="17"/>
      <c r="X75" s="16"/>
      <c r="Y75" s="19"/>
      <c r="Z75" s="20"/>
      <c r="AA75" s="19"/>
      <c r="AB75" s="20"/>
      <c r="AC75" s="14"/>
      <c r="AD75" s="13"/>
      <c r="AE75" s="14"/>
      <c r="AF75" s="13"/>
      <c r="AG75" s="22">
        <f t="shared" si="8"/>
        <v>34380</v>
      </c>
      <c r="AH75" s="12"/>
      <c r="AI75" s="14">
        <v>30000</v>
      </c>
      <c r="AJ75" s="12"/>
      <c r="AK75" s="23">
        <f t="shared" si="9"/>
        <v>134380</v>
      </c>
      <c r="AL75" s="23"/>
      <c r="AR75" s="71"/>
      <c r="AS75" s="71"/>
      <c r="AT75" s="71"/>
      <c r="AU75" s="71"/>
      <c r="AV75" s="71"/>
      <c r="AW75" s="117"/>
      <c r="AZ75" s="116"/>
    </row>
    <row r="76" spans="1:52" s="8" customFormat="1">
      <c r="A76" s="113">
        <v>51330</v>
      </c>
      <c r="B76" s="113" t="s">
        <v>146</v>
      </c>
      <c r="C76" s="12"/>
      <c r="D76" s="12"/>
      <c r="E76" s="12"/>
      <c r="F76" s="12"/>
      <c r="G76" s="12"/>
      <c r="H76" s="12"/>
      <c r="I76" s="12"/>
      <c r="J76" s="12"/>
      <c r="K76" s="12"/>
      <c r="L76" s="12">
        <f t="shared" si="5"/>
        <v>0</v>
      </c>
      <c r="M76" s="12"/>
      <c r="N76" s="118"/>
      <c r="O76" s="12"/>
      <c r="P76" s="118"/>
      <c r="Q76" s="12"/>
      <c r="R76" s="12"/>
      <c r="S76" s="118">
        <v>915778</v>
      </c>
      <c r="T76" s="12"/>
      <c r="U76" s="15"/>
      <c r="V76" s="119"/>
      <c r="W76" s="120"/>
      <c r="X76" s="119"/>
      <c r="Y76" s="121"/>
      <c r="Z76" s="122"/>
      <c r="AA76" s="121"/>
      <c r="AB76" s="122"/>
      <c r="AC76" s="12"/>
      <c r="AD76" s="118"/>
      <c r="AE76" s="12"/>
      <c r="AF76" s="118"/>
      <c r="AG76" s="22">
        <f t="shared" si="8"/>
        <v>915778</v>
      </c>
      <c r="AH76" s="12"/>
      <c r="AI76" s="12"/>
      <c r="AJ76" s="12"/>
      <c r="AK76" s="23">
        <f t="shared" si="9"/>
        <v>915778</v>
      </c>
      <c r="AL76" s="23"/>
      <c r="AM76" s="7"/>
      <c r="AV76" s="114"/>
      <c r="AW76" s="115"/>
      <c r="AY76" s="7"/>
      <c r="AZ76" s="116"/>
    </row>
    <row r="77" spans="1:52" s="8" customFormat="1">
      <c r="A77" s="113">
        <v>51335</v>
      </c>
      <c r="B77" s="113" t="s">
        <v>147</v>
      </c>
      <c r="C77" s="12"/>
      <c r="D77" s="12"/>
      <c r="E77" s="12"/>
      <c r="F77" s="12"/>
      <c r="G77" s="12"/>
      <c r="H77" s="12"/>
      <c r="I77" s="12"/>
      <c r="J77" s="12"/>
      <c r="K77" s="12"/>
      <c r="L77" s="12">
        <f t="shared" si="5"/>
        <v>0</v>
      </c>
      <c r="M77" s="12"/>
      <c r="N77" s="118"/>
      <c r="O77" s="12"/>
      <c r="P77" s="118"/>
      <c r="Q77" s="12"/>
      <c r="R77" s="12"/>
      <c r="S77" s="118"/>
      <c r="T77" s="12"/>
      <c r="U77" s="15"/>
      <c r="V77" s="119"/>
      <c r="W77" s="120"/>
      <c r="X77" s="119"/>
      <c r="Y77" s="121"/>
      <c r="Z77" s="122"/>
      <c r="AA77" s="121"/>
      <c r="AB77" s="122"/>
      <c r="AC77" s="12"/>
      <c r="AD77" s="118"/>
      <c r="AE77" s="12"/>
      <c r="AF77" s="118"/>
      <c r="AG77" s="22">
        <f t="shared" si="8"/>
        <v>0</v>
      </c>
      <c r="AH77" s="12"/>
      <c r="AI77" s="12">
        <v>6872775</v>
      </c>
      <c r="AJ77" s="12"/>
      <c r="AK77" s="117">
        <f t="shared" si="9"/>
        <v>6872775</v>
      </c>
      <c r="AL77" s="117"/>
      <c r="AM77" s="7"/>
      <c r="AW77" s="36"/>
      <c r="AZ77" s="116"/>
    </row>
    <row r="78" spans="1:52">
      <c r="A78" s="68">
        <v>51340</v>
      </c>
      <c r="B78" s="68" t="s">
        <v>148</v>
      </c>
      <c r="C78" s="26"/>
      <c r="D78" s="26"/>
      <c r="E78" s="26"/>
      <c r="F78" s="26"/>
      <c r="G78" s="26"/>
      <c r="H78" s="26"/>
      <c r="I78" s="26"/>
      <c r="J78" s="26"/>
      <c r="K78" s="26"/>
      <c r="L78" s="26">
        <f t="shared" si="5"/>
        <v>0</v>
      </c>
      <c r="M78" s="12"/>
      <c r="N78" s="25"/>
      <c r="O78" s="26"/>
      <c r="P78" s="25"/>
      <c r="Q78" s="26"/>
      <c r="R78" s="26"/>
      <c r="S78" s="25"/>
      <c r="T78" s="26"/>
      <c r="U78" s="27"/>
      <c r="V78" s="28"/>
      <c r="W78" s="29"/>
      <c r="X78" s="28"/>
      <c r="Y78" s="31"/>
      <c r="Z78" s="32"/>
      <c r="AA78" s="31"/>
      <c r="AB78" s="32"/>
      <c r="AC78" s="26"/>
      <c r="AD78" s="25"/>
      <c r="AE78" s="26"/>
      <c r="AF78" s="25"/>
      <c r="AG78" s="22">
        <f t="shared" si="8"/>
        <v>0</v>
      </c>
      <c r="AH78" s="12"/>
      <c r="AI78" s="12">
        <v>849858</v>
      </c>
      <c r="AJ78" s="12"/>
      <c r="AK78" s="123">
        <f t="shared" si="9"/>
        <v>849858</v>
      </c>
      <c r="AL78" s="117"/>
      <c r="AS78" s="113"/>
      <c r="AT78" s="113"/>
      <c r="AW78" s="36"/>
      <c r="AY78" s="8"/>
    </row>
    <row r="79" spans="1:52" s="43" customFormat="1">
      <c r="A79" s="169" t="s">
        <v>149</v>
      </c>
      <c r="B79" s="169"/>
      <c r="C79" s="87">
        <f>SUM(C24:C78)</f>
        <v>475319</v>
      </c>
      <c r="D79" s="87">
        <f>SUM(D24:D78)</f>
        <v>324416</v>
      </c>
      <c r="E79" s="87">
        <f>SUM(E24:E78)</f>
        <v>39800</v>
      </c>
      <c r="F79" s="87">
        <f t="shared" ref="F79:AI79" si="10">SUM(F24:F78)</f>
        <v>512895</v>
      </c>
      <c r="G79" s="87">
        <f t="shared" si="10"/>
        <v>338350</v>
      </c>
      <c r="H79" s="87">
        <f t="shared" si="10"/>
        <v>483859</v>
      </c>
      <c r="I79" s="87">
        <f t="shared" si="10"/>
        <v>64066</v>
      </c>
      <c r="J79" s="87">
        <f t="shared" si="10"/>
        <v>81880</v>
      </c>
      <c r="K79" s="87">
        <f t="shared" si="10"/>
        <v>307896</v>
      </c>
      <c r="L79" s="87">
        <f t="shared" si="10"/>
        <v>2628481</v>
      </c>
      <c r="M79" s="88"/>
      <c r="N79" s="87">
        <f>SUM(N24:N78)</f>
        <v>481735</v>
      </c>
      <c r="O79" s="87">
        <f>SUM(O24:O78)</f>
        <v>62411</v>
      </c>
      <c r="P79" s="87">
        <f t="shared" si="10"/>
        <v>121310</v>
      </c>
      <c r="Q79" s="87">
        <f t="shared" si="10"/>
        <v>156689</v>
      </c>
      <c r="R79" s="87">
        <f t="shared" si="10"/>
        <v>245705</v>
      </c>
      <c r="S79" s="87">
        <f>SUM(S24:S78)</f>
        <v>2382589</v>
      </c>
      <c r="T79" s="87">
        <f>SUM(T24:T78)</f>
        <v>31700</v>
      </c>
      <c r="U79" s="87">
        <f t="shared" si="10"/>
        <v>78280</v>
      </c>
      <c r="V79" s="87">
        <f t="shared" si="10"/>
        <v>556221</v>
      </c>
      <c r="W79" s="87">
        <f t="shared" si="10"/>
        <v>42718</v>
      </c>
      <c r="X79" s="87">
        <f t="shared" si="10"/>
        <v>244081</v>
      </c>
      <c r="Y79" s="87">
        <f t="shared" si="10"/>
        <v>127500</v>
      </c>
      <c r="Z79" s="87">
        <f t="shared" si="10"/>
        <v>72986</v>
      </c>
      <c r="AA79" s="87">
        <f t="shared" si="10"/>
        <v>29839</v>
      </c>
      <c r="AB79" s="87">
        <f t="shared" si="10"/>
        <v>49586</v>
      </c>
      <c r="AC79" s="87">
        <f t="shared" si="10"/>
        <v>290467</v>
      </c>
      <c r="AD79" s="87">
        <f t="shared" si="10"/>
        <v>94264</v>
      </c>
      <c r="AE79" s="87">
        <f t="shared" si="10"/>
        <v>28592</v>
      </c>
      <c r="AF79" s="87">
        <f t="shared" si="10"/>
        <v>1268642</v>
      </c>
      <c r="AG79" s="91">
        <f t="shared" si="10"/>
        <v>6365315</v>
      </c>
      <c r="AH79" s="88"/>
      <c r="AI79" s="87">
        <f t="shared" si="10"/>
        <v>21917464</v>
      </c>
      <c r="AJ79" s="88"/>
      <c r="AK79" s="87">
        <f t="shared" si="9"/>
        <v>30911260</v>
      </c>
      <c r="AL79" s="87"/>
      <c r="AM79" s="7"/>
      <c r="AN79" s="8"/>
      <c r="AO79" s="8"/>
      <c r="AP79" s="8"/>
      <c r="AQ79" s="8"/>
      <c r="AR79" s="8"/>
      <c r="AS79" s="113"/>
      <c r="AT79" s="113"/>
      <c r="AU79" s="8"/>
      <c r="AV79" s="8"/>
      <c r="AW79" s="36"/>
      <c r="AX79" s="8"/>
      <c r="AY79" s="7"/>
      <c r="AZ79" s="9"/>
    </row>
    <row r="80" spans="1:52" s="128" customFormat="1">
      <c r="A80" s="124"/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8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6"/>
      <c r="AH80" s="85"/>
      <c r="AI80" s="125"/>
      <c r="AJ80" s="85"/>
      <c r="AK80" s="125"/>
      <c r="AL80" s="125"/>
      <c r="AM80" s="7"/>
      <c r="AN80" s="8"/>
      <c r="AO80" s="8"/>
      <c r="AP80" s="8"/>
      <c r="AQ80" s="8"/>
      <c r="AR80" s="8"/>
      <c r="AS80" s="127"/>
      <c r="AT80" s="127"/>
      <c r="AU80" s="8"/>
      <c r="AV80" s="8"/>
      <c r="AW80" s="36"/>
      <c r="AX80" s="8"/>
      <c r="AZ80" s="9"/>
    </row>
    <row r="81" spans="1:52" s="45" customFormat="1">
      <c r="A81" s="129"/>
      <c r="B81" s="129" t="s">
        <v>150</v>
      </c>
      <c r="C81" s="38">
        <f t="shared" ref="C81:AK81" si="11">C79+C22</f>
        <v>846775</v>
      </c>
      <c r="D81" s="38">
        <f t="shared" si="11"/>
        <v>452819</v>
      </c>
      <c r="E81" s="38">
        <f t="shared" si="11"/>
        <v>39800</v>
      </c>
      <c r="F81" s="38">
        <f t="shared" si="11"/>
        <v>1741010</v>
      </c>
      <c r="G81" s="38">
        <f t="shared" si="11"/>
        <v>1137332</v>
      </c>
      <c r="H81" s="38">
        <f t="shared" si="11"/>
        <v>1140919</v>
      </c>
      <c r="I81" s="38">
        <f t="shared" si="11"/>
        <v>257383</v>
      </c>
      <c r="J81" s="38">
        <f t="shared" si="11"/>
        <v>212426</v>
      </c>
      <c r="K81" s="38">
        <f t="shared" si="11"/>
        <v>591944</v>
      </c>
      <c r="L81" s="38">
        <f t="shared" si="11"/>
        <v>6420408</v>
      </c>
      <c r="M81" s="39"/>
      <c r="N81" s="38">
        <f>N79+N22</f>
        <v>481735</v>
      </c>
      <c r="O81" s="38">
        <f>O79+O22</f>
        <v>62411</v>
      </c>
      <c r="P81" s="38">
        <f t="shared" si="11"/>
        <v>121310</v>
      </c>
      <c r="Q81" s="38">
        <f t="shared" si="11"/>
        <v>156689</v>
      </c>
      <c r="R81" s="38">
        <f t="shared" si="11"/>
        <v>245705</v>
      </c>
      <c r="S81" s="38">
        <f>S79+S22</f>
        <v>2382589</v>
      </c>
      <c r="T81" s="38">
        <f>T79+T22</f>
        <v>722588</v>
      </c>
      <c r="U81" s="38">
        <f t="shared" si="11"/>
        <v>78280</v>
      </c>
      <c r="V81" s="38">
        <f t="shared" si="11"/>
        <v>556221</v>
      </c>
      <c r="W81" s="38">
        <f t="shared" si="11"/>
        <v>42718</v>
      </c>
      <c r="X81" s="38">
        <f t="shared" si="11"/>
        <v>244081</v>
      </c>
      <c r="Y81" s="38">
        <f t="shared" si="11"/>
        <v>127500</v>
      </c>
      <c r="Z81" s="38">
        <f t="shared" si="11"/>
        <v>72986</v>
      </c>
      <c r="AA81" s="38">
        <f t="shared" si="11"/>
        <v>29839</v>
      </c>
      <c r="AB81" s="38">
        <f t="shared" si="11"/>
        <v>49586</v>
      </c>
      <c r="AC81" s="38">
        <f t="shared" si="11"/>
        <v>290467</v>
      </c>
      <c r="AD81" s="38">
        <f t="shared" si="11"/>
        <v>94264</v>
      </c>
      <c r="AE81" s="38">
        <f t="shared" si="11"/>
        <v>28592</v>
      </c>
      <c r="AF81" s="38">
        <f t="shared" si="11"/>
        <v>1268642</v>
      </c>
      <c r="AG81" s="42">
        <f t="shared" si="11"/>
        <v>7056203</v>
      </c>
      <c r="AH81" s="39"/>
      <c r="AI81" s="38">
        <f t="shared" si="11"/>
        <v>22430840</v>
      </c>
      <c r="AJ81" s="39"/>
      <c r="AK81" s="38">
        <f t="shared" si="11"/>
        <v>35907451</v>
      </c>
      <c r="AL81" s="38"/>
      <c r="AM81" s="8"/>
      <c r="AN81" s="8"/>
      <c r="AO81" s="8"/>
      <c r="AP81" s="8"/>
      <c r="AQ81" s="8"/>
      <c r="AR81" s="8"/>
      <c r="AS81" s="127"/>
      <c r="AT81" s="127"/>
      <c r="AU81" s="8"/>
      <c r="AV81" s="8"/>
      <c r="AW81" s="36"/>
      <c r="AX81" s="8"/>
      <c r="AY81" s="43"/>
      <c r="AZ81" s="9"/>
    </row>
    <row r="82" spans="1:52" s="45" customFormat="1">
      <c r="A82" s="130"/>
      <c r="B82" s="130" t="s">
        <v>151</v>
      </c>
      <c r="C82" s="131">
        <f>C81-SUM(C71:C78)</f>
        <v>846775</v>
      </c>
      <c r="D82" s="131">
        <f>D81-SUM(D71:D78)</f>
        <v>353283</v>
      </c>
      <c r="E82" s="131">
        <f t="shared" ref="E82:AK82" si="12">E81-SUM(E71:E78)</f>
        <v>39800</v>
      </c>
      <c r="F82" s="131">
        <f t="shared" si="12"/>
        <v>1741010</v>
      </c>
      <c r="G82" s="131">
        <f t="shared" si="12"/>
        <v>1137332</v>
      </c>
      <c r="H82" s="131">
        <f t="shared" si="12"/>
        <v>1140919</v>
      </c>
      <c r="I82" s="131">
        <f t="shared" si="12"/>
        <v>257383</v>
      </c>
      <c r="J82" s="131">
        <f t="shared" si="12"/>
        <v>212426</v>
      </c>
      <c r="K82" s="131">
        <f t="shared" si="12"/>
        <v>591944</v>
      </c>
      <c r="L82" s="131">
        <f t="shared" si="12"/>
        <v>6320872</v>
      </c>
      <c r="M82" s="39"/>
      <c r="N82" s="131">
        <f t="shared" si="12"/>
        <v>481735</v>
      </c>
      <c r="O82" s="131">
        <f t="shared" si="12"/>
        <v>62411</v>
      </c>
      <c r="P82" s="131">
        <f t="shared" si="12"/>
        <v>121310</v>
      </c>
      <c r="Q82" s="131">
        <f t="shared" si="12"/>
        <v>156689</v>
      </c>
      <c r="R82" s="131">
        <f t="shared" si="12"/>
        <v>245705</v>
      </c>
      <c r="S82" s="131">
        <f t="shared" si="12"/>
        <v>728056</v>
      </c>
      <c r="T82" s="131">
        <f t="shared" si="12"/>
        <v>722588</v>
      </c>
      <c r="U82" s="131">
        <f t="shared" si="12"/>
        <v>78280</v>
      </c>
      <c r="V82" s="131">
        <f t="shared" si="12"/>
        <v>556221</v>
      </c>
      <c r="W82" s="131">
        <f t="shared" si="12"/>
        <v>42718</v>
      </c>
      <c r="X82" s="131">
        <f t="shared" si="12"/>
        <v>244081</v>
      </c>
      <c r="Y82" s="131">
        <f t="shared" si="12"/>
        <v>127500</v>
      </c>
      <c r="Z82" s="131">
        <f t="shared" si="12"/>
        <v>72986</v>
      </c>
      <c r="AA82" s="131">
        <f t="shared" si="12"/>
        <v>29839</v>
      </c>
      <c r="AB82" s="131">
        <f t="shared" si="12"/>
        <v>49586</v>
      </c>
      <c r="AC82" s="131">
        <f t="shared" si="12"/>
        <v>290467</v>
      </c>
      <c r="AD82" s="131">
        <f t="shared" si="12"/>
        <v>94264</v>
      </c>
      <c r="AE82" s="131">
        <f t="shared" si="12"/>
        <v>28592</v>
      </c>
      <c r="AF82" s="131">
        <f t="shared" si="12"/>
        <v>1268642</v>
      </c>
      <c r="AG82" s="132">
        <f t="shared" si="12"/>
        <v>5401670</v>
      </c>
      <c r="AH82" s="39"/>
      <c r="AI82" s="131">
        <f t="shared" si="12"/>
        <v>13572857</v>
      </c>
      <c r="AJ82" s="39"/>
      <c r="AK82" s="131">
        <f t="shared" si="12"/>
        <v>25295399</v>
      </c>
      <c r="AL82" s="131"/>
      <c r="AM82" s="7"/>
      <c r="AN82" s="7"/>
      <c r="AO82" s="8"/>
      <c r="AP82" s="8"/>
      <c r="AQ82" s="7"/>
      <c r="AR82" s="71"/>
      <c r="AS82" s="127"/>
      <c r="AT82" s="127"/>
      <c r="AU82" s="71"/>
      <c r="AV82" s="71"/>
      <c r="AW82" s="117"/>
      <c r="AX82" s="71"/>
      <c r="AZ82" s="9"/>
    </row>
    <row r="83" spans="1:52">
      <c r="A83" s="1" t="s">
        <v>152</v>
      </c>
      <c r="B83" s="50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4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5"/>
      <c r="AH83" s="134"/>
      <c r="AI83" s="133"/>
      <c r="AJ83" s="134"/>
      <c r="AK83" s="133"/>
      <c r="AL83" s="133"/>
      <c r="AM83" s="49"/>
      <c r="AN83" s="7"/>
      <c r="AO83" s="7"/>
      <c r="AP83" s="7"/>
      <c r="AQ83" s="7"/>
      <c r="AS83" s="127"/>
      <c r="AT83" s="127"/>
      <c r="AW83" s="36"/>
      <c r="AX83" s="136"/>
    </row>
    <row r="84" spans="1:52">
      <c r="A84" s="10">
        <v>40210</v>
      </c>
      <c r="B84" s="10" t="s">
        <v>153</v>
      </c>
      <c r="C84" s="11"/>
      <c r="D84" s="11"/>
      <c r="E84" s="11"/>
      <c r="F84" s="11">
        <v>400000</v>
      </c>
      <c r="G84" s="11"/>
      <c r="H84" s="11"/>
      <c r="I84" s="11"/>
      <c r="J84" s="11"/>
      <c r="K84" s="11"/>
      <c r="L84" s="14">
        <f t="shared" ref="L84:L93" si="13">SUM(C84:K84)</f>
        <v>400000</v>
      </c>
      <c r="M84" s="12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48">
        <f t="shared" ref="AG84:AG93" si="14">SUM(N84:AF84)</f>
        <v>0</v>
      </c>
      <c r="AH84" s="12"/>
      <c r="AI84" s="11"/>
      <c r="AJ84" s="12"/>
      <c r="AK84" s="23">
        <f t="shared" ref="AK84:AK93" si="15">L84+AG84+AI84</f>
        <v>400000</v>
      </c>
      <c r="AL84" s="23"/>
      <c r="AM84" s="8"/>
      <c r="AN84" s="137"/>
      <c r="AO84" s="138"/>
      <c r="AP84" s="138"/>
      <c r="AQ84" s="7"/>
      <c r="AS84" s="127"/>
      <c r="AT84" s="127"/>
      <c r="AW84" s="36"/>
      <c r="AX84" s="136"/>
    </row>
    <row r="85" spans="1:52">
      <c r="A85" s="10">
        <v>40225</v>
      </c>
      <c r="B85" s="10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4">
        <f t="shared" si="13"/>
        <v>0</v>
      </c>
      <c r="M85" s="1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48">
        <f t="shared" si="14"/>
        <v>0</v>
      </c>
      <c r="AH85" s="12"/>
      <c r="AI85" s="11">
        <v>1000</v>
      </c>
      <c r="AJ85" s="12"/>
      <c r="AK85" s="23">
        <f t="shared" si="15"/>
        <v>1000</v>
      </c>
      <c r="AL85" s="23"/>
      <c r="AM85" s="127"/>
      <c r="AN85" s="12"/>
      <c r="AO85" s="12"/>
      <c r="AP85" s="12"/>
      <c r="AQ85" s="7"/>
      <c r="AS85" s="127"/>
      <c r="AT85" s="127"/>
      <c r="AW85" s="36"/>
    </row>
    <row r="86" spans="1:52">
      <c r="A86" s="10">
        <v>40230</v>
      </c>
      <c r="B86" s="10" t="s">
        <v>155</v>
      </c>
      <c r="C86" s="11"/>
      <c r="D86" s="11"/>
      <c r="E86" s="11"/>
      <c r="F86" s="11"/>
      <c r="G86" s="11"/>
      <c r="H86" s="11"/>
      <c r="I86" s="11"/>
      <c r="J86" s="11"/>
      <c r="K86" s="11"/>
      <c r="L86" s="14">
        <f t="shared" si="13"/>
        <v>0</v>
      </c>
      <c r="M86" s="1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48">
        <f t="shared" si="14"/>
        <v>0</v>
      </c>
      <c r="AH86" s="12"/>
      <c r="AI86" s="11"/>
      <c r="AJ86" s="12"/>
      <c r="AK86" s="23">
        <f t="shared" si="15"/>
        <v>0</v>
      </c>
      <c r="AL86" s="23"/>
      <c r="AM86" s="113"/>
      <c r="AN86" s="103"/>
      <c r="AO86" s="103"/>
      <c r="AP86" s="12"/>
      <c r="AQ86" s="7"/>
      <c r="AS86" s="127"/>
      <c r="AT86" s="127"/>
      <c r="AW86" s="36"/>
    </row>
    <row r="87" spans="1:52">
      <c r="A87" s="10">
        <v>40235</v>
      </c>
      <c r="B87" s="10" t="s">
        <v>156</v>
      </c>
      <c r="C87" s="11"/>
      <c r="D87" s="11"/>
      <c r="E87" s="11"/>
      <c r="F87" s="11"/>
      <c r="G87" s="11">
        <v>51000</v>
      </c>
      <c r="H87" s="11"/>
      <c r="I87" s="11"/>
      <c r="J87" s="11"/>
      <c r="K87" s="11"/>
      <c r="L87" s="14">
        <f t="shared" si="13"/>
        <v>51000</v>
      </c>
      <c r="M87" s="12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48">
        <f t="shared" si="14"/>
        <v>0</v>
      </c>
      <c r="AH87" s="12"/>
      <c r="AI87" s="11"/>
      <c r="AJ87" s="12"/>
      <c r="AK87" s="23">
        <f t="shared" si="15"/>
        <v>51000</v>
      </c>
      <c r="AL87" s="23"/>
      <c r="AM87" s="113"/>
      <c r="AN87" s="103"/>
      <c r="AO87" s="103"/>
      <c r="AP87" s="12"/>
      <c r="AQ87" s="7"/>
      <c r="AS87" s="127"/>
      <c r="AT87" s="127"/>
      <c r="AW87" s="36"/>
    </row>
    <row r="88" spans="1:52">
      <c r="A88" s="10">
        <v>40241</v>
      </c>
      <c r="B88" s="10" t="s">
        <v>157</v>
      </c>
      <c r="C88" s="11"/>
      <c r="D88" s="11"/>
      <c r="E88" s="11"/>
      <c r="F88" s="11"/>
      <c r="G88" s="11"/>
      <c r="H88" s="11"/>
      <c r="I88" s="11"/>
      <c r="J88" s="11"/>
      <c r="K88" s="11"/>
      <c r="L88" s="14">
        <f t="shared" si="13"/>
        <v>0</v>
      </c>
      <c r="M88" s="12"/>
      <c r="N88" s="11"/>
      <c r="O88" s="11"/>
      <c r="P88" s="14"/>
      <c r="Q88" s="14"/>
      <c r="R88" s="14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48">
        <f t="shared" si="14"/>
        <v>0</v>
      </c>
      <c r="AH88" s="12"/>
      <c r="AI88" s="11"/>
      <c r="AJ88" s="12"/>
      <c r="AK88" s="23">
        <f t="shared" si="15"/>
        <v>0</v>
      </c>
      <c r="AL88" s="23"/>
      <c r="AM88" s="113"/>
      <c r="AN88" s="103"/>
      <c r="AO88" s="103"/>
      <c r="AP88" s="103"/>
      <c r="AQ88" s="7"/>
      <c r="AW88" s="36"/>
    </row>
    <row r="89" spans="1:52">
      <c r="A89" s="10">
        <v>40243</v>
      </c>
      <c r="B89" s="10" t="s">
        <v>158</v>
      </c>
      <c r="C89" s="11"/>
      <c r="D89" s="11"/>
      <c r="E89" s="11"/>
      <c r="F89" s="11">
        <v>555240</v>
      </c>
      <c r="G89" s="11"/>
      <c r="H89" s="11"/>
      <c r="I89" s="11"/>
      <c r="J89" s="11"/>
      <c r="K89" s="11"/>
      <c r="L89" s="14">
        <f t="shared" si="13"/>
        <v>555240</v>
      </c>
      <c r="M89" s="12"/>
      <c r="N89" s="11"/>
      <c r="O89" s="11"/>
      <c r="P89" s="14"/>
      <c r="Q89" s="14"/>
      <c r="R89" s="14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48">
        <f t="shared" si="14"/>
        <v>0</v>
      </c>
      <c r="AH89" s="12"/>
      <c r="AI89" s="11"/>
      <c r="AJ89" s="12"/>
      <c r="AK89" s="23">
        <f t="shared" si="15"/>
        <v>555240</v>
      </c>
      <c r="AL89" s="23"/>
      <c r="AM89" s="8"/>
      <c r="AN89" s="106"/>
      <c r="AO89" s="103"/>
      <c r="AQ89" s="7"/>
      <c r="AW89" s="36"/>
    </row>
    <row r="90" spans="1:52">
      <c r="A90" s="10">
        <v>40244</v>
      </c>
      <c r="B90" s="10" t="s">
        <v>159</v>
      </c>
      <c r="C90" s="11"/>
      <c r="D90" s="11"/>
      <c r="E90" s="11"/>
      <c r="F90" s="11"/>
      <c r="G90" s="11"/>
      <c r="H90" s="11"/>
      <c r="I90" s="11"/>
      <c r="J90" s="11"/>
      <c r="K90" s="11"/>
      <c r="L90" s="14">
        <f t="shared" si="13"/>
        <v>0</v>
      </c>
      <c r="M90" s="12"/>
      <c r="N90" s="11"/>
      <c r="O90" s="11"/>
      <c r="P90" s="14"/>
      <c r="Q90" s="14"/>
      <c r="R90" s="14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48">
        <f t="shared" si="14"/>
        <v>0</v>
      </c>
      <c r="AH90" s="12"/>
      <c r="AI90" s="11"/>
      <c r="AJ90" s="12"/>
      <c r="AK90" s="23">
        <f t="shared" si="15"/>
        <v>0</v>
      </c>
      <c r="AL90" s="23"/>
      <c r="AM90" s="8"/>
      <c r="AO90" s="36"/>
      <c r="AQ90" s="7"/>
      <c r="AW90" s="36"/>
    </row>
    <row r="91" spans="1:52">
      <c r="A91" s="10">
        <v>40245</v>
      </c>
      <c r="B91" s="10" t="s">
        <v>160</v>
      </c>
      <c r="C91" s="11"/>
      <c r="D91" s="11"/>
      <c r="E91" s="11"/>
      <c r="F91" s="11">
        <v>354240</v>
      </c>
      <c r="G91" s="11"/>
      <c r="H91" s="11"/>
      <c r="I91" s="11"/>
      <c r="J91" s="11"/>
      <c r="K91" s="11"/>
      <c r="L91" s="14">
        <f t="shared" si="13"/>
        <v>354240</v>
      </c>
      <c r="M91" s="12"/>
      <c r="N91" s="11"/>
      <c r="O91" s="11"/>
      <c r="P91" s="14"/>
      <c r="Q91" s="14"/>
      <c r="R91" s="14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48">
        <f t="shared" si="14"/>
        <v>0</v>
      </c>
      <c r="AH91" s="12"/>
      <c r="AI91" s="11"/>
      <c r="AJ91" s="12"/>
      <c r="AK91" s="23">
        <f t="shared" si="15"/>
        <v>354240</v>
      </c>
      <c r="AL91" s="23"/>
      <c r="AM91" s="139"/>
      <c r="AO91" s="7"/>
      <c r="AP91" s="7"/>
      <c r="AQ91" s="7"/>
      <c r="AW91" s="36"/>
    </row>
    <row r="92" spans="1:52">
      <c r="A92" s="10">
        <v>40246</v>
      </c>
      <c r="B92" s="10" t="s">
        <v>161</v>
      </c>
      <c r="C92" s="11"/>
      <c r="D92" s="11"/>
      <c r="E92" s="11"/>
      <c r="F92" s="11"/>
      <c r="G92" s="11"/>
      <c r="H92" s="11"/>
      <c r="I92" s="11"/>
      <c r="J92" s="11"/>
      <c r="K92" s="11"/>
      <c r="L92" s="14">
        <f t="shared" si="13"/>
        <v>0</v>
      </c>
      <c r="M92" s="12"/>
      <c r="N92" s="11"/>
      <c r="O92" s="11"/>
      <c r="P92" s="14"/>
      <c r="Q92" s="14"/>
      <c r="R92" s="14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48">
        <f t="shared" si="14"/>
        <v>0</v>
      </c>
      <c r="AH92" s="12"/>
      <c r="AI92" s="11"/>
      <c r="AJ92" s="12"/>
      <c r="AK92" s="23">
        <f t="shared" si="15"/>
        <v>0</v>
      </c>
      <c r="AL92" s="23"/>
      <c r="AM92" s="139"/>
      <c r="AO92" s="7"/>
      <c r="AP92" s="7"/>
      <c r="AQ92" s="7"/>
      <c r="AW92" s="36"/>
    </row>
    <row r="93" spans="1:52">
      <c r="A93" s="10">
        <v>40247</v>
      </c>
      <c r="B93" s="10" t="s">
        <v>162</v>
      </c>
      <c r="C93" s="11"/>
      <c r="D93" s="11"/>
      <c r="E93" s="11"/>
      <c r="F93" s="11"/>
      <c r="G93" s="11"/>
      <c r="H93" s="11"/>
      <c r="I93" s="11"/>
      <c r="J93" s="11"/>
      <c r="K93" s="11"/>
      <c r="L93" s="14">
        <f t="shared" si="13"/>
        <v>0</v>
      </c>
      <c r="M93" s="12"/>
      <c r="N93" s="11"/>
      <c r="O93" s="11"/>
      <c r="P93" s="14"/>
      <c r="Q93" s="14"/>
      <c r="R93" s="14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48">
        <f t="shared" si="14"/>
        <v>0</v>
      </c>
      <c r="AH93" s="12"/>
      <c r="AI93" s="11"/>
      <c r="AJ93" s="12"/>
      <c r="AK93" s="23">
        <f t="shared" si="15"/>
        <v>0</v>
      </c>
      <c r="AL93" s="23"/>
      <c r="AM93" s="139"/>
      <c r="AO93" s="7"/>
      <c r="AP93" s="7"/>
      <c r="AQ93" s="7"/>
      <c r="AW93" s="36"/>
    </row>
    <row r="94" spans="1:52"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4"/>
      <c r="M94" s="1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48"/>
      <c r="AH94" s="12"/>
      <c r="AI94" s="11"/>
      <c r="AJ94" s="12"/>
      <c r="AK94" s="23"/>
      <c r="AL94" s="23"/>
      <c r="AM94" s="139"/>
      <c r="AO94" s="7"/>
      <c r="AP94" s="7"/>
      <c r="AQ94" s="7"/>
      <c r="AW94" s="36"/>
    </row>
    <row r="95" spans="1:52">
      <c r="A95" s="10">
        <v>40300</v>
      </c>
      <c r="B95" s="10" t="s">
        <v>163</v>
      </c>
      <c r="C95" s="11"/>
      <c r="D95" s="11"/>
      <c r="E95" s="11"/>
      <c r="F95" s="14">
        <v>29019184</v>
      </c>
      <c r="G95" s="11"/>
      <c r="H95" s="11"/>
      <c r="I95" s="11"/>
      <c r="J95" s="11"/>
      <c r="K95" s="11"/>
      <c r="L95" s="14">
        <f>SUM(C95:K95)</f>
        <v>29019184</v>
      </c>
      <c r="M95" s="1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48">
        <f>SUM(N95:AF95)</f>
        <v>0</v>
      </c>
      <c r="AH95" s="12"/>
      <c r="AI95" s="11"/>
      <c r="AJ95" s="12"/>
      <c r="AK95" s="23">
        <f>L95+AG95+AI95</f>
        <v>29019184</v>
      </c>
      <c r="AL95" s="23"/>
      <c r="AM95" s="139"/>
      <c r="AO95" s="7"/>
      <c r="AP95" s="7"/>
      <c r="AQ95" s="7"/>
      <c r="AW95" s="36"/>
    </row>
    <row r="96" spans="1:52"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4"/>
      <c r="M96" s="1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48"/>
      <c r="AH96" s="12"/>
      <c r="AI96" s="11"/>
      <c r="AJ96" s="12"/>
      <c r="AK96" s="23"/>
      <c r="AL96" s="23"/>
      <c r="AO96" s="7"/>
      <c r="AP96" s="7"/>
      <c r="AQ96" s="7"/>
      <c r="AW96" s="36"/>
      <c r="AZ96" s="116"/>
    </row>
    <row r="97" spans="1:52">
      <c r="A97" s="10">
        <v>40400</v>
      </c>
      <c r="B97" s="10" t="s">
        <v>164</v>
      </c>
      <c r="C97" s="11"/>
      <c r="D97" s="11"/>
      <c r="E97" s="11"/>
      <c r="F97" s="11">
        <v>5253753</v>
      </c>
      <c r="G97" s="11"/>
      <c r="H97" s="11"/>
      <c r="I97" s="11"/>
      <c r="J97" s="11"/>
      <c r="K97" s="11"/>
      <c r="L97" s="14">
        <f t="shared" ref="L97:L100" si="16">SUM(C97:K97)</f>
        <v>5253753</v>
      </c>
      <c r="M97" s="12"/>
      <c r="N97" s="11"/>
      <c r="O97" s="11"/>
      <c r="P97" s="14"/>
      <c r="Q97" s="14"/>
      <c r="R97" s="14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48">
        <f>SUM(N97:AF97)</f>
        <v>0</v>
      </c>
      <c r="AH97" s="12"/>
      <c r="AI97" s="11"/>
      <c r="AJ97" s="12"/>
      <c r="AK97" s="23">
        <f>L97+AG97+AI97</f>
        <v>5253753</v>
      </c>
      <c r="AL97" s="23"/>
      <c r="AM97" s="140"/>
      <c r="AN97" s="141"/>
      <c r="AO97" s="140"/>
      <c r="AP97" s="140"/>
      <c r="AQ97" s="140"/>
      <c r="AW97" s="36"/>
    </row>
    <row r="98" spans="1:52">
      <c r="A98" s="10">
        <v>40410</v>
      </c>
      <c r="B98" s="10" t="s">
        <v>165</v>
      </c>
      <c r="C98" s="11"/>
      <c r="D98" s="11"/>
      <c r="E98" s="11"/>
      <c r="F98" s="23">
        <v>4973021</v>
      </c>
      <c r="G98" s="11"/>
      <c r="H98" s="11"/>
      <c r="I98" s="11"/>
      <c r="J98" s="11"/>
      <c r="K98" s="11"/>
      <c r="L98" s="14">
        <f t="shared" si="16"/>
        <v>4973021</v>
      </c>
      <c r="M98" s="12"/>
      <c r="N98" s="11"/>
      <c r="O98" s="11"/>
      <c r="P98" s="14"/>
      <c r="Q98" s="14"/>
      <c r="R98" s="14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48">
        <f>SUM(N98:AF98)</f>
        <v>0</v>
      </c>
      <c r="AH98" s="12"/>
      <c r="AI98" s="11"/>
      <c r="AJ98" s="12"/>
      <c r="AK98" s="23">
        <f>L98+AG98+AI98</f>
        <v>4973021</v>
      </c>
      <c r="AL98" s="23"/>
      <c r="AO98" s="43"/>
      <c r="AP98" s="43"/>
      <c r="AQ98" s="43"/>
      <c r="AW98" s="36"/>
    </row>
    <row r="99" spans="1:52">
      <c r="A99" s="10">
        <v>40413</v>
      </c>
      <c r="B99" s="10" t="s">
        <v>166</v>
      </c>
      <c r="C99" s="11"/>
      <c r="D99" s="11"/>
      <c r="E99" s="11"/>
      <c r="F99" s="11"/>
      <c r="G99" s="11"/>
      <c r="H99" s="11"/>
      <c r="I99" s="11"/>
      <c r="J99" s="11"/>
      <c r="K99" s="11"/>
      <c r="L99" s="14">
        <f t="shared" si="16"/>
        <v>0</v>
      </c>
      <c r="M99" s="12"/>
      <c r="N99" s="11"/>
      <c r="O99" s="11"/>
      <c r="P99" s="14"/>
      <c r="Q99" s="14"/>
      <c r="R99" s="14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48">
        <f>SUM(N99:AF99)</f>
        <v>0</v>
      </c>
      <c r="AH99" s="12"/>
      <c r="AI99" s="11"/>
      <c r="AJ99" s="12"/>
      <c r="AK99" s="23">
        <f>L99+AG99+AI99</f>
        <v>0</v>
      </c>
      <c r="AL99" s="23"/>
      <c r="AO99" s="7"/>
      <c r="AP99" s="7"/>
      <c r="AQ99" s="7"/>
      <c r="AW99" s="36"/>
    </row>
    <row r="100" spans="1:52">
      <c r="A100" s="68">
        <v>40414</v>
      </c>
      <c r="B100" s="68" t="s">
        <v>167</v>
      </c>
      <c r="C100" s="24"/>
      <c r="D100" s="24"/>
      <c r="E100" s="24"/>
      <c r="F100" s="24">
        <v>780389</v>
      </c>
      <c r="G100" s="24"/>
      <c r="H100" s="24"/>
      <c r="I100" s="24"/>
      <c r="J100" s="24"/>
      <c r="K100" s="24"/>
      <c r="L100" s="26">
        <f t="shared" si="16"/>
        <v>780389</v>
      </c>
      <c r="M100" s="12"/>
      <c r="N100" s="24"/>
      <c r="O100" s="24"/>
      <c r="P100" s="26"/>
      <c r="Q100" s="26"/>
      <c r="R100" s="26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142">
        <f>SUM(N100:AF100)</f>
        <v>0</v>
      </c>
      <c r="AH100" s="12"/>
      <c r="AI100" s="24"/>
      <c r="AJ100" s="12"/>
      <c r="AK100" s="123">
        <f>L100+AG100+AI100</f>
        <v>780389</v>
      </c>
      <c r="AL100" s="117"/>
      <c r="AN100" s="143"/>
      <c r="AO100" s="7"/>
      <c r="AP100" s="7"/>
      <c r="AQ100" s="7"/>
      <c r="AW100" s="36"/>
    </row>
    <row r="101" spans="1:52" s="43" customFormat="1">
      <c r="A101" s="37"/>
      <c r="B101" s="144" t="s">
        <v>168</v>
      </c>
      <c r="C101" s="38">
        <f t="shared" ref="C101:J101" si="17">SUM(C84:C100)</f>
        <v>0</v>
      </c>
      <c r="D101" s="38">
        <f t="shared" si="17"/>
        <v>0</v>
      </c>
      <c r="E101" s="38">
        <f t="shared" si="17"/>
        <v>0</v>
      </c>
      <c r="F101" s="38">
        <f t="shared" ref="F101" si="18">SUM(F84:F87,F95:F100)-F89-F91</f>
        <v>39516867</v>
      </c>
      <c r="G101" s="38">
        <f t="shared" si="17"/>
        <v>51000</v>
      </c>
      <c r="H101" s="38">
        <f t="shared" si="17"/>
        <v>0</v>
      </c>
      <c r="I101" s="38">
        <f t="shared" si="17"/>
        <v>0</v>
      </c>
      <c r="J101" s="38">
        <f t="shared" si="17"/>
        <v>0</v>
      </c>
      <c r="K101" s="38">
        <f t="shared" ref="K101" si="19">SUM(K84:K100)</f>
        <v>0</v>
      </c>
      <c r="L101" s="38">
        <f t="shared" ref="L101:AI101" si="20">SUM(L84:L87,L95:L100)-L89-L91</f>
        <v>39567867</v>
      </c>
      <c r="M101" s="39"/>
      <c r="N101" s="38">
        <f>SUM(N84:N87,N95:N100)-N89-N91</f>
        <v>0</v>
      </c>
      <c r="O101" s="38">
        <f>SUM(O84:O87,O95:O100)-O89-O91</f>
        <v>0</v>
      </c>
      <c r="P101" s="38">
        <f t="shared" si="20"/>
        <v>0</v>
      </c>
      <c r="Q101" s="38">
        <f t="shared" si="20"/>
        <v>0</v>
      </c>
      <c r="R101" s="38"/>
      <c r="S101" s="38">
        <f t="shared" si="20"/>
        <v>0</v>
      </c>
      <c r="T101" s="38">
        <f t="shared" si="20"/>
        <v>0</v>
      </c>
      <c r="U101" s="38">
        <f t="shared" si="20"/>
        <v>0</v>
      </c>
      <c r="V101" s="38"/>
      <c r="W101" s="38"/>
      <c r="X101" s="38"/>
      <c r="Y101" s="38">
        <f t="shared" si="20"/>
        <v>0</v>
      </c>
      <c r="Z101" s="38"/>
      <c r="AA101" s="38"/>
      <c r="AB101" s="38"/>
      <c r="AC101" s="38">
        <f t="shared" si="20"/>
        <v>0</v>
      </c>
      <c r="AD101" s="38">
        <f t="shared" si="20"/>
        <v>0</v>
      </c>
      <c r="AE101" s="38">
        <f t="shared" si="20"/>
        <v>0</v>
      </c>
      <c r="AF101" s="38">
        <f t="shared" si="20"/>
        <v>0</v>
      </c>
      <c r="AG101" s="42">
        <f t="shared" si="20"/>
        <v>0</v>
      </c>
      <c r="AH101" s="39"/>
      <c r="AI101" s="38">
        <f t="shared" si="20"/>
        <v>1000</v>
      </c>
      <c r="AJ101" s="39"/>
      <c r="AK101" s="38">
        <f>SUM(AK84:AK87,AK95:AK100)-AK89-AK91</f>
        <v>39568867</v>
      </c>
      <c r="AL101" s="38"/>
      <c r="AM101" s="7"/>
      <c r="AN101" s="143"/>
      <c r="AO101" s="7"/>
      <c r="AP101" s="7"/>
      <c r="AQ101" s="7"/>
      <c r="AR101" s="8"/>
      <c r="AS101" s="8"/>
      <c r="AT101" s="8"/>
      <c r="AU101" s="8"/>
      <c r="AV101" s="8"/>
      <c r="AW101" s="36"/>
      <c r="AX101" s="8"/>
      <c r="AY101" s="7"/>
      <c r="AZ101" s="9"/>
    </row>
    <row r="102" spans="1:52" ht="15" customHeight="1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48"/>
      <c r="AH102" s="12"/>
      <c r="AI102" s="11"/>
      <c r="AJ102" s="12"/>
      <c r="AN102" s="145"/>
      <c r="AO102" s="7"/>
      <c r="AP102" s="7"/>
      <c r="AQ102" s="7"/>
      <c r="AW102" s="36"/>
      <c r="AY102" s="128"/>
    </row>
    <row r="103" spans="1:52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48"/>
      <c r="AH103" s="12"/>
      <c r="AI103" s="11"/>
      <c r="AJ103" s="12"/>
      <c r="AN103" s="145"/>
      <c r="AO103" s="7"/>
      <c r="AP103" s="7"/>
      <c r="AQ103" s="7"/>
      <c r="AW103" s="36"/>
    </row>
    <row r="104" spans="1:52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48"/>
      <c r="AH104" s="12"/>
      <c r="AI104" s="146" t="s">
        <v>169</v>
      </c>
      <c r="AJ104" s="12"/>
      <c r="AK104" s="49">
        <f>AK5-AK81+AK101</f>
        <v>9289897</v>
      </c>
      <c r="AO104" s="7"/>
      <c r="AP104" s="7"/>
      <c r="AQ104" s="7"/>
      <c r="AW104" s="36"/>
      <c r="AX104" s="143"/>
    </row>
    <row r="105" spans="1:52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48"/>
      <c r="AH105" s="12"/>
      <c r="AI105" s="146" t="s">
        <v>170</v>
      </c>
      <c r="AJ105" s="12"/>
      <c r="AK105" s="49">
        <f>AK5-AK82+AK101</f>
        <v>19901949</v>
      </c>
      <c r="AO105" s="7"/>
      <c r="AP105" s="7"/>
      <c r="AQ105" s="7"/>
      <c r="AW105" s="36"/>
    </row>
    <row r="106" spans="1:52"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8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9"/>
      <c r="AH106" s="148"/>
      <c r="AI106" s="147"/>
      <c r="AJ106" s="148"/>
      <c r="AK106" s="147"/>
      <c r="AL106" s="7"/>
      <c r="AO106" s="7"/>
      <c r="AP106" s="7"/>
      <c r="AQ106" s="7"/>
      <c r="AW106" s="36"/>
    </row>
    <row r="107" spans="1:52">
      <c r="B107" s="15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48"/>
      <c r="AH107" s="12"/>
      <c r="AI107" s="11"/>
      <c r="AJ107" s="12"/>
      <c r="AK107" s="11"/>
      <c r="AL107" s="7"/>
      <c r="AW107" s="36"/>
    </row>
    <row r="108" spans="1:52">
      <c r="B108" s="15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48"/>
      <c r="AH108" s="12"/>
      <c r="AI108" s="11"/>
      <c r="AJ108" s="12"/>
      <c r="AK108" s="11"/>
      <c r="AL108" s="7"/>
      <c r="AW108" s="36"/>
    </row>
    <row r="109" spans="1:52">
      <c r="B109" s="15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48"/>
      <c r="AH109" s="12"/>
      <c r="AI109" s="11"/>
      <c r="AJ109" s="12"/>
      <c r="AK109" s="11"/>
      <c r="AL109" s="7"/>
      <c r="AW109" s="36"/>
    </row>
    <row r="110" spans="1:52">
      <c r="B110" s="15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48"/>
      <c r="AH110" s="12"/>
      <c r="AI110" s="11"/>
      <c r="AJ110" s="12"/>
      <c r="AK110" s="11"/>
      <c r="AL110" s="7"/>
      <c r="AW110" s="36"/>
    </row>
    <row r="111" spans="1:52">
      <c r="B111" s="15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48"/>
      <c r="AH111" s="12"/>
      <c r="AI111" s="11"/>
      <c r="AJ111" s="12"/>
      <c r="AK111" s="11"/>
      <c r="AL111" s="7"/>
      <c r="AW111" s="36"/>
    </row>
    <row r="112" spans="1:52" s="8" customFormat="1">
      <c r="A112" s="10"/>
      <c r="B112" s="15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48"/>
      <c r="AH112" s="12"/>
      <c r="AI112" s="11"/>
      <c r="AJ112" s="12"/>
      <c r="AK112" s="11"/>
      <c r="AL112" s="7"/>
      <c r="AM112" s="7"/>
      <c r="AW112" s="36"/>
      <c r="AY112" s="7"/>
      <c r="AZ112" s="9"/>
    </row>
    <row r="113" spans="1:64" s="8" customFormat="1">
      <c r="A113" s="10"/>
      <c r="B113" s="15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48"/>
      <c r="AH113" s="12"/>
      <c r="AI113" s="11"/>
      <c r="AJ113" s="12"/>
      <c r="AK113" s="11"/>
      <c r="AL113" s="7"/>
      <c r="AM113" s="7"/>
      <c r="AW113" s="36"/>
      <c r="AY113" s="7"/>
      <c r="AZ113" s="9"/>
    </row>
    <row r="114" spans="1:64" s="8" customFormat="1">
      <c r="A114" s="10"/>
      <c r="B114" s="15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48"/>
      <c r="AH114" s="12"/>
      <c r="AI114" s="11"/>
      <c r="AJ114" s="12"/>
      <c r="AK114" s="11"/>
      <c r="AL114" s="7"/>
      <c r="AM114" s="7"/>
      <c r="AW114" s="36"/>
      <c r="AY114" s="7"/>
      <c r="AZ114" s="9"/>
    </row>
    <row r="115" spans="1:64" s="8" customForma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7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</row>
    <row r="116" spans="1:64" s="8" customForma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</row>
    <row r="117" spans="1:64" s="8" customForma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</row>
    <row r="118" spans="1:64" s="141" customFormat="1" ht="40.1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</row>
    <row r="119" spans="1:64" s="8" customFormat="1" ht="40.1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</row>
    <row r="120" spans="1:64" s="8" customFormat="1" ht="40.1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</row>
    <row r="121" spans="1:64" s="8" customFormat="1" ht="40.1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</row>
    <row r="122" spans="1:64" s="8" customFormat="1" ht="40.1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</row>
    <row r="123" spans="1:64" s="8" customFormat="1" ht="40.1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</row>
    <row r="124" spans="1:64" s="8" customFormat="1" ht="40.1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</row>
    <row r="125" spans="1:64" s="8" customFormat="1" ht="40.1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</row>
    <row r="126" spans="1:64" ht="40.15" customHeight="1">
      <c r="A126" s="49"/>
      <c r="B126" s="49"/>
      <c r="M126" s="49"/>
      <c r="AG126" s="49"/>
      <c r="AH126" s="49"/>
      <c r="AJ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</row>
    <row r="127" spans="1:64" ht="40.15" customHeight="1">
      <c r="B127" s="155"/>
      <c r="C127" s="35"/>
      <c r="D127" s="156"/>
      <c r="E127" s="156"/>
      <c r="F127" s="157"/>
      <c r="G127" s="158"/>
      <c r="H127" s="158"/>
      <c r="I127" s="158"/>
      <c r="J127" s="158"/>
      <c r="K127" s="158"/>
      <c r="L127" s="159"/>
      <c r="M127" s="160"/>
      <c r="N127" s="159"/>
      <c r="O127" s="159"/>
      <c r="P127" s="159"/>
      <c r="Q127" s="159"/>
      <c r="R127" s="159"/>
      <c r="S127" s="159"/>
      <c r="T127" s="15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161"/>
      <c r="AH127" s="123"/>
      <c r="AI127" s="162"/>
    </row>
    <row r="128" spans="1:64" ht="40.15" customHeight="1">
      <c r="D128" s="163"/>
      <c r="E128" s="163"/>
      <c r="F128" s="164"/>
      <c r="G128" s="164"/>
      <c r="H128" s="164"/>
      <c r="I128" s="164"/>
      <c r="J128" s="164"/>
      <c r="K128" s="164"/>
      <c r="L128" s="165"/>
      <c r="M128" s="154"/>
      <c r="N128" s="165"/>
      <c r="O128" s="165"/>
      <c r="P128" s="165"/>
      <c r="Q128" s="165"/>
      <c r="R128" s="165"/>
      <c r="S128" s="165"/>
      <c r="T128" s="165"/>
    </row>
    <row r="129" spans="1:52">
      <c r="F129" s="165"/>
      <c r="G129" s="165"/>
      <c r="H129" s="165"/>
      <c r="I129" s="165"/>
      <c r="J129" s="165"/>
      <c r="K129" s="165"/>
      <c r="L129" s="165"/>
      <c r="M129" s="154"/>
      <c r="N129" s="165"/>
      <c r="O129" s="165"/>
      <c r="P129" s="165"/>
      <c r="Q129" s="165"/>
      <c r="R129" s="165"/>
      <c r="S129" s="165"/>
      <c r="T129" s="165"/>
    </row>
    <row r="141" spans="1:52">
      <c r="AO141" s="143"/>
      <c r="AP141" s="143"/>
      <c r="AQ141" s="143"/>
    </row>
    <row r="144" spans="1:52" s="8" customFormat="1">
      <c r="A144" s="10"/>
      <c r="B144" s="7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117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139"/>
      <c r="AH144" s="117"/>
      <c r="AI144" s="49"/>
      <c r="AJ144" s="117"/>
      <c r="AK144" s="49"/>
      <c r="AL144" s="49"/>
      <c r="AM144" s="7"/>
      <c r="AR144" s="143"/>
      <c r="AS144" s="143"/>
      <c r="AT144" s="143"/>
      <c r="AY144" s="7"/>
      <c r="AZ144" s="9"/>
    </row>
    <row r="145" spans="1:52" s="8" customFormat="1">
      <c r="A145" s="10"/>
      <c r="B145" s="7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117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139"/>
      <c r="AH145" s="117"/>
      <c r="AI145" s="49"/>
      <c r="AJ145" s="117"/>
      <c r="AK145" s="49"/>
      <c r="AL145" s="49"/>
      <c r="AM145" s="7"/>
      <c r="AU145" s="143"/>
      <c r="AV145" s="143"/>
      <c r="AW145" s="143"/>
      <c r="AY145" s="7"/>
      <c r="AZ145" s="9"/>
    </row>
  </sheetData>
  <mergeCells count="2">
    <mergeCell ref="AM11:AQ11"/>
    <mergeCell ref="A79:B79"/>
  </mergeCells>
  <pageMargins left="0.7" right="0.7" top="0.75" bottom="0.75" header="0.3" footer="0.3"/>
  <pageSetup scale="26" fitToWidth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309D-8006-40A9-99F9-73C20DEC304E}">
  <sheetPr codeName="Sheet2"/>
  <dimension ref="A1:V129"/>
  <sheetViews>
    <sheetView zoomScale="80" zoomScaleNormal="80" workbookViewId="0">
      <selection activeCell="J14" sqref="J14"/>
    </sheetView>
  </sheetViews>
  <sheetFormatPr defaultRowHeight="15"/>
  <cols>
    <col min="1" max="1" width="17.28515625" style="10" customWidth="1"/>
    <col min="2" max="2" width="36.85546875" style="7" customWidth="1"/>
    <col min="3" max="3" width="13.42578125" style="49" customWidth="1"/>
    <col min="4" max="4" width="13.28515625" style="49" customWidth="1"/>
    <col min="5" max="5" width="11.85546875" style="49" bestFit="1" customWidth="1"/>
    <col min="6" max="6" width="10.28515625" style="49" bestFit="1" customWidth="1"/>
    <col min="7" max="7" width="12.42578125" style="49" customWidth="1"/>
    <col min="8" max="8" width="12.5703125" style="49" bestFit="1" customWidth="1"/>
    <col min="9" max="10" width="11" style="49" bestFit="1" customWidth="1"/>
    <col min="11" max="11" width="9.7109375" style="49" bestFit="1" customWidth="1"/>
    <col min="12" max="12" width="12.85546875" style="49" customWidth="1"/>
    <col min="13" max="13" width="11.42578125" style="49" customWidth="1"/>
    <col min="14" max="14" width="12.28515625" style="49" customWidth="1"/>
    <col min="15" max="15" width="13.5703125" style="49" customWidth="1"/>
    <col min="16" max="16" width="12.140625" style="49" customWidth="1"/>
    <col min="17" max="17" width="12.42578125" style="49" customWidth="1"/>
    <col min="18" max="18" width="15.28515625" style="49" customWidth="1"/>
    <col min="19" max="19" width="17.7109375" style="139" customWidth="1"/>
    <col min="20" max="20" width="1.7109375" style="117" customWidth="1"/>
    <col min="21" max="21" width="14" style="49" customWidth="1"/>
    <col min="22" max="22" width="12.85546875" style="49" customWidth="1"/>
  </cols>
  <sheetData>
    <row r="1" spans="1:22" ht="72.75">
      <c r="A1" s="1"/>
      <c r="B1" s="2"/>
      <c r="C1" s="3" t="s">
        <v>11</v>
      </c>
      <c r="D1" s="3" t="s">
        <v>13</v>
      </c>
      <c r="E1" s="3" t="s">
        <v>15</v>
      </c>
      <c r="F1" s="3" t="s">
        <v>17</v>
      </c>
      <c r="G1" s="3" t="s">
        <v>20</v>
      </c>
      <c r="H1" s="3" t="s">
        <v>24</v>
      </c>
      <c r="I1" s="3" t="s">
        <v>26</v>
      </c>
      <c r="J1" s="3" t="s">
        <v>28</v>
      </c>
      <c r="K1" s="3" t="s">
        <v>30</v>
      </c>
      <c r="L1" s="3" t="s">
        <v>32</v>
      </c>
      <c r="M1" s="3" t="s">
        <v>34</v>
      </c>
      <c r="N1" s="3" t="s">
        <v>36</v>
      </c>
      <c r="O1" s="3" t="s">
        <v>38</v>
      </c>
      <c r="P1" s="3" t="s">
        <v>40</v>
      </c>
      <c r="Q1" s="3" t="s">
        <v>42</v>
      </c>
      <c r="R1" s="3" t="s">
        <v>44</v>
      </c>
      <c r="S1" s="5" t="s">
        <v>45</v>
      </c>
      <c r="T1" s="4"/>
      <c r="U1" s="3" t="s">
        <v>47</v>
      </c>
      <c r="V1" s="6"/>
    </row>
    <row r="2" spans="1:22">
      <c r="A2" s="10">
        <v>40100</v>
      </c>
      <c r="B2" s="10" t="s">
        <v>48</v>
      </c>
      <c r="C2" s="13"/>
      <c r="D2" s="14"/>
      <c r="E2" s="13"/>
      <c r="F2" s="11"/>
      <c r="G2" s="13"/>
      <c r="H2" s="16"/>
      <c r="I2" s="17"/>
      <c r="J2" s="18"/>
      <c r="K2" s="19"/>
      <c r="L2" s="20"/>
      <c r="M2" s="19"/>
      <c r="N2" s="21"/>
      <c r="O2" s="14"/>
      <c r="P2" s="13"/>
      <c r="Q2" s="14"/>
      <c r="R2" s="13"/>
      <c r="S2" s="22">
        <f>SUM(C2:R2)</f>
        <v>0</v>
      </c>
      <c r="T2" s="12"/>
      <c r="U2" s="23">
        <f>S2</f>
        <v>0</v>
      </c>
      <c r="V2" s="23"/>
    </row>
    <row r="3" spans="1:22">
      <c r="A3" s="10">
        <v>40120</v>
      </c>
      <c r="B3" s="10" t="s">
        <v>49</v>
      </c>
      <c r="C3" s="13"/>
      <c r="D3" s="14"/>
      <c r="E3" s="13"/>
      <c r="F3" s="11"/>
      <c r="G3" s="13"/>
      <c r="H3" s="16"/>
      <c r="I3" s="17"/>
      <c r="J3" s="18"/>
      <c r="K3" s="19"/>
      <c r="L3" s="20"/>
      <c r="M3" s="19"/>
      <c r="N3" s="21"/>
      <c r="O3" s="14"/>
      <c r="P3" s="13"/>
      <c r="Q3" s="14"/>
      <c r="R3" s="13"/>
      <c r="S3" s="22">
        <f>SUM(C3:R3)</f>
        <v>0</v>
      </c>
      <c r="T3" s="12"/>
      <c r="U3" s="23">
        <f t="shared" ref="U3:U5" si="0">S3</f>
        <v>0</v>
      </c>
      <c r="V3" s="23"/>
    </row>
    <row r="4" spans="1:22">
      <c r="B4" s="10"/>
      <c r="C4" s="25"/>
      <c r="D4" s="26"/>
      <c r="E4" s="25"/>
      <c r="F4" s="24"/>
      <c r="G4" s="25"/>
      <c r="H4" s="28"/>
      <c r="I4" s="29"/>
      <c r="J4" s="30"/>
      <c r="K4" s="31"/>
      <c r="L4" s="32"/>
      <c r="M4" s="31"/>
      <c r="N4" s="33"/>
      <c r="O4" s="26"/>
      <c r="P4" s="25"/>
      <c r="Q4" s="26"/>
      <c r="R4" s="25"/>
      <c r="S4" s="34"/>
      <c r="T4" s="12"/>
      <c r="U4" s="23">
        <f t="shared" si="0"/>
        <v>0</v>
      </c>
      <c r="V4" s="36"/>
    </row>
    <row r="5" spans="1:22">
      <c r="A5" s="37"/>
      <c r="B5" s="37" t="s">
        <v>50</v>
      </c>
      <c r="C5" s="38"/>
      <c r="D5" s="38"/>
      <c r="E5" s="38"/>
      <c r="F5" s="38"/>
      <c r="G5" s="38"/>
      <c r="H5" s="38"/>
      <c r="I5" s="38"/>
      <c r="J5" s="41">
        <v>0</v>
      </c>
      <c r="K5" s="38"/>
      <c r="L5" s="38"/>
      <c r="M5" s="38"/>
      <c r="N5" s="41"/>
      <c r="O5" s="38"/>
      <c r="P5" s="38"/>
      <c r="Q5" s="38"/>
      <c r="R5" s="38"/>
      <c r="S5" s="42">
        <f t="shared" ref="S5" si="1">SUM(S2:S4)</f>
        <v>0</v>
      </c>
      <c r="T5" s="39"/>
      <c r="U5" s="42">
        <f t="shared" si="0"/>
        <v>0</v>
      </c>
      <c r="V5" s="38"/>
    </row>
    <row r="6" spans="1:22">
      <c r="C6" s="11"/>
      <c r="D6" s="11"/>
      <c r="E6" s="11"/>
      <c r="F6" s="11"/>
      <c r="G6" s="11"/>
      <c r="H6" s="11"/>
      <c r="I6" s="11"/>
      <c r="J6" s="47"/>
      <c r="K6" s="11"/>
      <c r="L6" s="11"/>
      <c r="M6" s="11"/>
      <c r="N6" s="47"/>
      <c r="O6" s="11"/>
      <c r="P6" s="11"/>
      <c r="Q6" s="11"/>
      <c r="R6" s="11"/>
      <c r="S6" s="48"/>
      <c r="T6" s="12"/>
    </row>
    <row r="7" spans="1:22">
      <c r="A7" s="1" t="s">
        <v>51</v>
      </c>
      <c r="B7" s="50"/>
      <c r="C7" s="51"/>
      <c r="D7" s="51"/>
      <c r="E7" s="51"/>
      <c r="F7" s="51"/>
      <c r="G7" s="51"/>
      <c r="H7" s="51"/>
      <c r="I7" s="51"/>
      <c r="J7" s="54"/>
      <c r="K7" s="51"/>
      <c r="L7" s="51"/>
      <c r="M7" s="51"/>
      <c r="N7" s="54"/>
      <c r="O7" s="51"/>
      <c r="P7" s="51"/>
      <c r="Q7" s="51"/>
      <c r="R7" s="51"/>
      <c r="S7" s="55"/>
      <c r="T7" s="52"/>
      <c r="U7" s="51"/>
      <c r="V7" s="51"/>
    </row>
    <row r="8" spans="1:22">
      <c r="A8" s="10">
        <v>50110</v>
      </c>
      <c r="B8" s="10" t="s">
        <v>52</v>
      </c>
      <c r="C8" s="13">
        <v>904906</v>
      </c>
      <c r="D8" s="14">
        <v>99433</v>
      </c>
      <c r="E8" s="13">
        <v>53509</v>
      </c>
      <c r="F8" s="14">
        <v>27835</v>
      </c>
      <c r="G8" s="13">
        <v>373232</v>
      </c>
      <c r="H8" s="16">
        <v>1169325</v>
      </c>
      <c r="I8" s="17">
        <v>117840</v>
      </c>
      <c r="J8" s="18">
        <v>573160</v>
      </c>
      <c r="K8" s="19"/>
      <c r="L8" s="20">
        <v>213982</v>
      </c>
      <c r="M8" s="19">
        <v>29210</v>
      </c>
      <c r="N8" s="21">
        <v>284186</v>
      </c>
      <c r="O8" s="14">
        <v>78552</v>
      </c>
      <c r="P8" s="13">
        <v>358380</v>
      </c>
      <c r="Q8" s="14">
        <v>509417</v>
      </c>
      <c r="R8" s="13">
        <v>772919</v>
      </c>
      <c r="S8" s="22">
        <f>SUM(C8:R8)</f>
        <v>5565886</v>
      </c>
      <c r="T8" s="12"/>
      <c r="U8" s="23">
        <f t="shared" ref="U8:U71" si="2">S8</f>
        <v>5565886</v>
      </c>
      <c r="V8" s="23"/>
    </row>
    <row r="9" spans="1:22">
      <c r="A9" s="10">
        <v>50120</v>
      </c>
      <c r="B9" s="10" t="s">
        <v>53</v>
      </c>
      <c r="C9" s="13">
        <v>72385</v>
      </c>
      <c r="D9" s="14">
        <v>7948</v>
      </c>
      <c r="E9" s="13">
        <v>4276</v>
      </c>
      <c r="F9" s="14">
        <v>2222</v>
      </c>
      <c r="G9" s="13">
        <v>6268</v>
      </c>
      <c r="H9" s="16">
        <v>92703</v>
      </c>
      <c r="I9" s="17">
        <v>9420</v>
      </c>
      <c r="J9" s="18">
        <v>45846</v>
      </c>
      <c r="K9" s="19"/>
      <c r="L9" s="20">
        <v>17113</v>
      </c>
      <c r="M9" s="19">
        <v>2331</v>
      </c>
      <c r="N9" s="21">
        <v>22729</v>
      </c>
      <c r="O9" s="14">
        <v>6279</v>
      </c>
      <c r="P9" s="13">
        <v>21332</v>
      </c>
      <c r="Q9" s="14">
        <v>36068</v>
      </c>
      <c r="R9" s="13">
        <v>56580</v>
      </c>
      <c r="S9" s="22">
        <f t="shared" ref="S9:S22" si="3">SUM(C9:R9)</f>
        <v>403500</v>
      </c>
      <c r="T9" s="12"/>
      <c r="U9" s="23">
        <f t="shared" si="2"/>
        <v>403500</v>
      </c>
      <c r="V9" s="23"/>
    </row>
    <row r="10" spans="1:22">
      <c r="A10" s="10">
        <v>50130</v>
      </c>
      <c r="B10" s="10" t="s">
        <v>54</v>
      </c>
      <c r="C10" s="13"/>
      <c r="D10" s="14"/>
      <c r="E10" s="13"/>
      <c r="F10" s="14"/>
      <c r="G10" s="13"/>
      <c r="H10" s="16"/>
      <c r="I10" s="17"/>
      <c r="J10" s="18"/>
      <c r="K10" s="19"/>
      <c r="L10" s="20"/>
      <c r="M10" s="19"/>
      <c r="N10" s="21"/>
      <c r="O10" s="14"/>
      <c r="P10" s="13"/>
      <c r="Q10" s="14"/>
      <c r="R10" s="13"/>
      <c r="S10" s="22">
        <f t="shared" si="3"/>
        <v>0</v>
      </c>
      <c r="T10" s="12"/>
      <c r="U10" s="23">
        <f t="shared" si="2"/>
        <v>0</v>
      </c>
      <c r="V10" s="23"/>
    </row>
    <row r="11" spans="1:22">
      <c r="A11" s="10">
        <v>50160</v>
      </c>
      <c r="B11" s="10" t="s">
        <v>55</v>
      </c>
      <c r="C11" s="13">
        <v>46511</v>
      </c>
      <c r="D11" s="14">
        <v>5106</v>
      </c>
      <c r="E11" s="13">
        <v>2764</v>
      </c>
      <c r="F11" s="14">
        <v>1402</v>
      </c>
      <c r="G11" s="13"/>
      <c r="H11" s="16">
        <v>59594</v>
      </c>
      <c r="I11" s="17">
        <v>6054</v>
      </c>
      <c r="J11" s="18">
        <v>29457</v>
      </c>
      <c r="K11" s="19"/>
      <c r="L11" s="20">
        <v>10992</v>
      </c>
      <c r="M11" s="19">
        <v>1497</v>
      </c>
      <c r="N11" s="21">
        <v>14603</v>
      </c>
      <c r="O11" s="14">
        <v>4032</v>
      </c>
      <c r="P11" s="13"/>
      <c r="Q11" s="14"/>
      <c r="R11" s="13"/>
      <c r="S11" s="22">
        <f t="shared" si="3"/>
        <v>182012</v>
      </c>
      <c r="T11" s="12"/>
      <c r="U11" s="23">
        <f t="shared" si="2"/>
        <v>182012</v>
      </c>
      <c r="V11" s="23"/>
    </row>
    <row r="12" spans="1:22">
      <c r="A12" s="10">
        <v>50205</v>
      </c>
      <c r="B12" s="10" t="s">
        <v>57</v>
      </c>
      <c r="C12" s="13">
        <v>104772</v>
      </c>
      <c r="D12" s="14">
        <v>11508</v>
      </c>
      <c r="E12" s="13">
        <v>6236</v>
      </c>
      <c r="F12" s="14">
        <v>3242</v>
      </c>
      <c r="G12" s="13">
        <v>29032</v>
      </c>
      <c r="H12" s="16">
        <v>135332</v>
      </c>
      <c r="I12" s="17">
        <v>13638</v>
      </c>
      <c r="J12" s="18">
        <v>66363</v>
      </c>
      <c r="K12" s="19"/>
      <c r="L12" s="20">
        <v>24772</v>
      </c>
      <c r="M12" s="19">
        <v>3377</v>
      </c>
      <c r="N12" s="21">
        <v>32900</v>
      </c>
      <c r="O12" s="14">
        <v>9090</v>
      </c>
      <c r="P12" s="13">
        <v>29044</v>
      </c>
      <c r="Q12" s="14">
        <v>41728</v>
      </c>
      <c r="R12" s="13">
        <v>63452</v>
      </c>
      <c r="S12" s="22">
        <f t="shared" si="3"/>
        <v>574486</v>
      </c>
      <c r="T12" s="12"/>
      <c r="U12" s="23">
        <f t="shared" si="2"/>
        <v>574486</v>
      </c>
      <c r="V12" s="23"/>
    </row>
    <row r="13" spans="1:22">
      <c r="A13" s="10">
        <v>50210</v>
      </c>
      <c r="B13" s="10" t="s">
        <v>58</v>
      </c>
      <c r="C13" s="13"/>
      <c r="D13" s="14"/>
      <c r="E13" s="13"/>
      <c r="F13" s="14"/>
      <c r="G13" s="13">
        <v>3600</v>
      </c>
      <c r="H13" s="16"/>
      <c r="I13" s="17"/>
      <c r="J13" s="18"/>
      <c r="K13" s="19"/>
      <c r="L13" s="20"/>
      <c r="M13" s="19"/>
      <c r="N13" s="21"/>
      <c r="O13" s="14"/>
      <c r="P13" s="13">
        <v>1200</v>
      </c>
      <c r="Q13" s="14">
        <v>11904</v>
      </c>
      <c r="R13" s="13">
        <v>16080</v>
      </c>
      <c r="S13" s="22">
        <f t="shared" si="3"/>
        <v>32784</v>
      </c>
      <c r="T13" s="12"/>
      <c r="U13" s="23">
        <f t="shared" si="2"/>
        <v>32784</v>
      </c>
      <c r="V13" s="23"/>
    </row>
    <row r="14" spans="1:22">
      <c r="A14" s="67">
        <v>50215</v>
      </c>
      <c r="B14" s="67" t="s">
        <v>59</v>
      </c>
      <c r="C14" s="13">
        <v>214136</v>
      </c>
      <c r="D14" s="14">
        <v>23524</v>
      </c>
      <c r="E14" s="13">
        <v>12749</v>
      </c>
      <c r="F14" s="14">
        <v>6628</v>
      </c>
      <c r="G14" s="13">
        <v>73692</v>
      </c>
      <c r="H14" s="16">
        <v>276588</v>
      </c>
      <c r="I14" s="17">
        <v>27882</v>
      </c>
      <c r="J14" s="18">
        <v>135631</v>
      </c>
      <c r="K14" s="19"/>
      <c r="L14" s="20">
        <v>50634</v>
      </c>
      <c r="M14" s="19">
        <v>6909</v>
      </c>
      <c r="N14" s="21">
        <v>67246</v>
      </c>
      <c r="O14" s="14">
        <v>18579</v>
      </c>
      <c r="P14" s="13">
        <v>96996</v>
      </c>
      <c r="Q14" s="14">
        <v>120108</v>
      </c>
      <c r="R14" s="13">
        <v>162852</v>
      </c>
      <c r="S14" s="22">
        <f t="shared" si="3"/>
        <v>1294154</v>
      </c>
      <c r="T14" s="12"/>
      <c r="U14" s="23">
        <f t="shared" si="2"/>
        <v>1294154</v>
      </c>
      <c r="V14" s="23"/>
    </row>
    <row r="15" spans="1:22">
      <c r="A15" s="67">
        <v>50225</v>
      </c>
      <c r="B15" s="67" t="s">
        <v>63</v>
      </c>
      <c r="C15" s="13">
        <v>18726</v>
      </c>
      <c r="D15" s="14">
        <v>2052</v>
      </c>
      <c r="E15" s="13">
        <v>1110</v>
      </c>
      <c r="F15" s="14">
        <v>574</v>
      </c>
      <c r="G15" s="13">
        <v>25044</v>
      </c>
      <c r="H15" s="16">
        <v>24188</v>
      </c>
      <c r="I15" s="17">
        <v>2436</v>
      </c>
      <c r="J15" s="18">
        <v>11858</v>
      </c>
      <c r="K15" s="19"/>
      <c r="L15" s="20">
        <v>4423</v>
      </c>
      <c r="M15" s="19">
        <v>599</v>
      </c>
      <c r="N15" s="21">
        <v>5876</v>
      </c>
      <c r="O15" s="14">
        <v>1620</v>
      </c>
      <c r="P15" s="13">
        <v>25059</v>
      </c>
      <c r="Q15" s="14">
        <v>36002</v>
      </c>
      <c r="R15" s="13">
        <v>54740</v>
      </c>
      <c r="S15" s="22">
        <f t="shared" si="3"/>
        <v>214307</v>
      </c>
      <c r="T15" s="12"/>
      <c r="U15" s="23">
        <f t="shared" si="2"/>
        <v>214307</v>
      </c>
      <c r="V15" s="23"/>
    </row>
    <row r="16" spans="1:22">
      <c r="A16" s="67">
        <v>50230</v>
      </c>
      <c r="B16" s="67" t="s">
        <v>65</v>
      </c>
      <c r="C16" s="13"/>
      <c r="D16" s="14"/>
      <c r="E16" s="13"/>
      <c r="F16" s="14"/>
      <c r="G16" s="13">
        <v>2280</v>
      </c>
      <c r="H16" s="16"/>
      <c r="I16" s="17"/>
      <c r="J16" s="18"/>
      <c r="K16" s="19"/>
      <c r="L16" s="20"/>
      <c r="M16" s="19"/>
      <c r="N16" s="21"/>
      <c r="O16" s="14"/>
      <c r="P16" s="13">
        <v>2280</v>
      </c>
      <c r="Q16" s="14">
        <v>3272</v>
      </c>
      <c r="R16" s="13">
        <v>4980</v>
      </c>
      <c r="S16" s="22">
        <f t="shared" si="3"/>
        <v>12812</v>
      </c>
      <c r="T16" s="12"/>
      <c r="U16" s="23">
        <f t="shared" si="2"/>
        <v>12812</v>
      </c>
      <c r="V16" s="23"/>
    </row>
    <row r="17" spans="1:22">
      <c r="A17" s="67">
        <v>50231</v>
      </c>
      <c r="B17" s="67" t="s">
        <v>68</v>
      </c>
      <c r="C17" s="13">
        <v>23989</v>
      </c>
      <c r="D17" s="14">
        <v>2631</v>
      </c>
      <c r="E17" s="13">
        <v>1423</v>
      </c>
      <c r="F17" s="14">
        <v>738</v>
      </c>
      <c r="G17" s="13">
        <v>5004</v>
      </c>
      <c r="H17" s="16">
        <v>30987</v>
      </c>
      <c r="I17" s="17">
        <v>3120</v>
      </c>
      <c r="J17" s="18">
        <v>15196</v>
      </c>
      <c r="K17" s="19"/>
      <c r="L17" s="20">
        <v>5667</v>
      </c>
      <c r="M17" s="19">
        <v>769</v>
      </c>
      <c r="N17" s="21">
        <v>7529</v>
      </c>
      <c r="O17" s="14">
        <v>2076</v>
      </c>
      <c r="P17" s="13">
        <v>5808</v>
      </c>
      <c r="Q17" s="14">
        <v>7704</v>
      </c>
      <c r="R17" s="13">
        <v>12072</v>
      </c>
      <c r="S17" s="22">
        <f t="shared" si="3"/>
        <v>124713</v>
      </c>
      <c r="T17" s="12"/>
      <c r="U17" s="23">
        <f t="shared" si="2"/>
        <v>124713</v>
      </c>
      <c r="V17" s="23"/>
    </row>
    <row r="18" spans="1:22">
      <c r="A18" s="67">
        <v>50235</v>
      </c>
      <c r="B18" s="67" t="s">
        <v>70</v>
      </c>
      <c r="C18" s="13">
        <v>2652</v>
      </c>
      <c r="D18" s="14">
        <v>287</v>
      </c>
      <c r="E18" s="13">
        <v>151</v>
      </c>
      <c r="F18" s="14">
        <v>75</v>
      </c>
      <c r="G18" s="13">
        <v>1092</v>
      </c>
      <c r="H18" s="16">
        <v>3430</v>
      </c>
      <c r="I18" s="17">
        <v>339</v>
      </c>
      <c r="J18" s="18">
        <v>1679</v>
      </c>
      <c r="K18" s="19"/>
      <c r="L18" s="20">
        <v>622</v>
      </c>
      <c r="M18" s="19">
        <v>78</v>
      </c>
      <c r="N18" s="21">
        <v>828</v>
      </c>
      <c r="O18" s="14">
        <v>225</v>
      </c>
      <c r="P18" s="13">
        <v>1224</v>
      </c>
      <c r="Q18" s="14">
        <v>2088</v>
      </c>
      <c r="R18" s="13">
        <v>2364</v>
      </c>
      <c r="S18" s="22">
        <f t="shared" si="3"/>
        <v>17134</v>
      </c>
      <c r="T18" s="12"/>
      <c r="U18" s="23">
        <f t="shared" si="2"/>
        <v>17134</v>
      </c>
      <c r="V18" s="23"/>
    </row>
    <row r="19" spans="1:22">
      <c r="A19" s="67">
        <v>50245</v>
      </c>
      <c r="B19" s="67" t="s">
        <v>71</v>
      </c>
      <c r="C19" s="13"/>
      <c r="D19" s="14"/>
      <c r="E19" s="13"/>
      <c r="F19" s="14"/>
      <c r="G19" s="13"/>
      <c r="H19" s="16"/>
      <c r="I19" s="17"/>
      <c r="J19" s="18"/>
      <c r="K19" s="19"/>
      <c r="L19" s="20"/>
      <c r="M19" s="19"/>
      <c r="N19" s="21"/>
      <c r="O19" s="14"/>
      <c r="P19" s="13"/>
      <c r="Q19" s="14"/>
      <c r="R19" s="13"/>
      <c r="S19" s="22">
        <f t="shared" si="3"/>
        <v>0</v>
      </c>
      <c r="T19" s="12"/>
      <c r="U19" s="23">
        <f t="shared" si="2"/>
        <v>0</v>
      </c>
      <c r="V19" s="23"/>
    </row>
    <row r="20" spans="1:22">
      <c r="A20" s="67">
        <v>50250</v>
      </c>
      <c r="B20" s="67" t="s">
        <v>73</v>
      </c>
      <c r="C20" s="13"/>
      <c r="D20" s="14"/>
      <c r="E20" s="13"/>
      <c r="F20" s="14"/>
      <c r="G20" s="13"/>
      <c r="H20" s="16"/>
      <c r="I20" s="17"/>
      <c r="J20" s="18"/>
      <c r="K20" s="19"/>
      <c r="L20" s="20"/>
      <c r="M20" s="19"/>
      <c r="N20" s="21"/>
      <c r="O20" s="14"/>
      <c r="P20" s="13"/>
      <c r="Q20" s="14"/>
      <c r="R20" s="13"/>
      <c r="S20" s="22">
        <f t="shared" si="3"/>
        <v>0</v>
      </c>
      <c r="T20" s="12"/>
      <c r="U20" s="23">
        <f t="shared" si="2"/>
        <v>0</v>
      </c>
      <c r="V20" s="23"/>
    </row>
    <row r="21" spans="1:22">
      <c r="A21" s="67">
        <v>50265</v>
      </c>
      <c r="B21" s="67" t="s">
        <v>76</v>
      </c>
      <c r="C21" s="13">
        <v>6703</v>
      </c>
      <c r="D21" s="14">
        <v>731</v>
      </c>
      <c r="E21" s="13">
        <v>394</v>
      </c>
      <c r="F21" s="14">
        <v>202</v>
      </c>
      <c r="G21" s="13">
        <v>2220</v>
      </c>
      <c r="H21" s="16">
        <v>8659</v>
      </c>
      <c r="I21" s="17">
        <v>867</v>
      </c>
      <c r="J21" s="18">
        <v>4243</v>
      </c>
      <c r="K21" s="19"/>
      <c r="L21" s="20">
        <v>1581</v>
      </c>
      <c r="M21" s="19">
        <v>211</v>
      </c>
      <c r="N21" s="21">
        <v>2101</v>
      </c>
      <c r="O21" s="14">
        <v>576</v>
      </c>
      <c r="P21" s="13">
        <v>2088</v>
      </c>
      <c r="Q21" s="14">
        <v>3684</v>
      </c>
      <c r="R21" s="13">
        <v>4776</v>
      </c>
      <c r="S21" s="22">
        <f t="shared" si="3"/>
        <v>39036</v>
      </c>
      <c r="T21" s="12"/>
      <c r="U21" s="23">
        <f t="shared" si="2"/>
        <v>39036</v>
      </c>
      <c r="V21" s="23"/>
    </row>
    <row r="22" spans="1:22">
      <c r="A22" s="86"/>
      <c r="B22" s="86" t="s">
        <v>80</v>
      </c>
      <c r="C22" s="87">
        <v>1394780</v>
      </c>
      <c r="D22" s="87">
        <v>153220</v>
      </c>
      <c r="E22" s="87">
        <v>82612</v>
      </c>
      <c r="F22" s="87">
        <v>42918</v>
      </c>
      <c r="G22" s="87">
        <v>521464</v>
      </c>
      <c r="H22" s="87">
        <v>1800806</v>
      </c>
      <c r="I22" s="87">
        <v>181596</v>
      </c>
      <c r="J22" s="90">
        <v>883433</v>
      </c>
      <c r="K22" s="87">
        <v>0</v>
      </c>
      <c r="L22" s="87">
        <v>329786</v>
      </c>
      <c r="M22" s="87">
        <v>44981</v>
      </c>
      <c r="N22" s="90">
        <v>437998</v>
      </c>
      <c r="O22" s="87">
        <v>121029</v>
      </c>
      <c r="P22" s="87">
        <v>543411</v>
      </c>
      <c r="Q22" s="87">
        <v>771975</v>
      </c>
      <c r="R22" s="87">
        <v>1150815</v>
      </c>
      <c r="S22" s="87">
        <f t="shared" si="3"/>
        <v>8460824</v>
      </c>
      <c r="T22" s="88"/>
      <c r="U22" s="87">
        <f t="shared" si="2"/>
        <v>8460824</v>
      </c>
      <c r="V22" s="92"/>
    </row>
    <row r="23" spans="1:22">
      <c r="B23" s="10"/>
      <c r="C23" s="13"/>
      <c r="D23" s="14"/>
      <c r="E23" s="13"/>
      <c r="F23" s="14"/>
      <c r="G23" s="13"/>
      <c r="H23" s="16"/>
      <c r="I23" s="17"/>
      <c r="J23" s="18"/>
      <c r="K23" s="19"/>
      <c r="L23" s="20"/>
      <c r="M23" s="19"/>
      <c r="N23" s="21"/>
      <c r="O23" s="14"/>
      <c r="P23" s="13"/>
      <c r="Q23" s="14"/>
      <c r="R23" s="13"/>
      <c r="S23" s="22"/>
      <c r="T23" s="12"/>
      <c r="U23" s="23"/>
      <c r="V23" s="23"/>
    </row>
    <row r="24" spans="1:22">
      <c r="A24" s="10">
        <v>50301</v>
      </c>
      <c r="B24" s="10" t="s">
        <v>85</v>
      </c>
      <c r="C24" s="13"/>
      <c r="D24" s="14"/>
      <c r="E24" s="13"/>
      <c r="F24" s="14"/>
      <c r="G24" s="13"/>
      <c r="H24" s="16"/>
      <c r="I24" s="17"/>
      <c r="J24" s="18"/>
      <c r="K24" s="19"/>
      <c r="L24" s="20"/>
      <c r="M24" s="19"/>
      <c r="N24" s="21"/>
      <c r="O24" s="14"/>
      <c r="P24" s="13"/>
      <c r="Q24" s="14"/>
      <c r="R24" s="13"/>
      <c r="S24" s="22">
        <f>SUM(C24:R24)</f>
        <v>0</v>
      </c>
      <c r="T24" s="12"/>
      <c r="U24" s="23">
        <f t="shared" si="2"/>
        <v>0</v>
      </c>
      <c r="V24" s="23"/>
    </row>
    <row r="25" spans="1:22">
      <c r="A25" s="10">
        <v>50302</v>
      </c>
      <c r="B25" s="10" t="s">
        <v>88</v>
      </c>
      <c r="C25" s="13"/>
      <c r="D25" s="14"/>
      <c r="E25" s="13"/>
      <c r="F25" s="14"/>
      <c r="G25" s="13">
        <v>9600</v>
      </c>
      <c r="H25" s="16"/>
      <c r="I25" s="17"/>
      <c r="J25" s="18"/>
      <c r="K25" s="19"/>
      <c r="L25" s="20"/>
      <c r="M25" s="19"/>
      <c r="N25" s="21"/>
      <c r="O25" s="14"/>
      <c r="P25" s="13"/>
      <c r="Q25" s="14"/>
      <c r="R25" s="13"/>
      <c r="S25" s="22">
        <f t="shared" ref="S25:S79" si="4">SUM(C25:R25)</f>
        <v>9600</v>
      </c>
      <c r="T25" s="12"/>
      <c r="U25" s="23">
        <f t="shared" si="2"/>
        <v>9600</v>
      </c>
      <c r="V25" s="23"/>
    </row>
    <row r="26" spans="1:22">
      <c r="A26" s="10">
        <v>50305</v>
      </c>
      <c r="B26" s="10" t="s">
        <v>90</v>
      </c>
      <c r="C26" s="13"/>
      <c r="D26" s="14"/>
      <c r="E26" s="13"/>
      <c r="F26" s="14"/>
      <c r="G26" s="13"/>
      <c r="H26" s="16"/>
      <c r="I26" s="17"/>
      <c r="J26" s="18"/>
      <c r="K26" s="19"/>
      <c r="L26" s="20"/>
      <c r="M26" s="19"/>
      <c r="N26" s="21"/>
      <c r="O26" s="14"/>
      <c r="P26" s="13"/>
      <c r="Q26" s="14"/>
      <c r="R26" s="13"/>
      <c r="S26" s="22">
        <f t="shared" si="4"/>
        <v>0</v>
      </c>
      <c r="T26" s="12"/>
      <c r="U26" s="23">
        <f t="shared" si="2"/>
        <v>0</v>
      </c>
      <c r="V26" s="23"/>
    </row>
    <row r="27" spans="1:22">
      <c r="A27" s="10">
        <v>50306</v>
      </c>
      <c r="B27" s="10" t="s">
        <v>91</v>
      </c>
      <c r="C27" s="13"/>
      <c r="D27" s="14"/>
      <c r="E27" s="13"/>
      <c r="F27" s="14"/>
      <c r="G27" s="13"/>
      <c r="H27" s="16"/>
      <c r="I27" s="17"/>
      <c r="J27" s="18"/>
      <c r="K27" s="19"/>
      <c r="L27" s="20"/>
      <c r="M27" s="19"/>
      <c r="N27" s="21"/>
      <c r="O27" s="14"/>
      <c r="P27" s="13"/>
      <c r="Q27" s="14"/>
      <c r="R27" s="13"/>
      <c r="S27" s="22">
        <f t="shared" si="4"/>
        <v>0</v>
      </c>
      <c r="T27" s="12"/>
      <c r="U27" s="23">
        <f t="shared" si="2"/>
        <v>0</v>
      </c>
      <c r="V27" s="23"/>
    </row>
    <row r="28" spans="1:22">
      <c r="A28" s="10">
        <v>50307</v>
      </c>
      <c r="B28" s="10" t="s">
        <v>93</v>
      </c>
      <c r="C28" s="13"/>
      <c r="D28" s="14"/>
      <c r="E28" s="13"/>
      <c r="F28" s="14"/>
      <c r="G28" s="13">
        <v>40440</v>
      </c>
      <c r="H28" s="16"/>
      <c r="I28" s="17"/>
      <c r="J28" s="18"/>
      <c r="K28" s="19"/>
      <c r="L28" s="20"/>
      <c r="M28" s="19"/>
      <c r="N28" s="21"/>
      <c r="O28" s="14"/>
      <c r="P28" s="13"/>
      <c r="Q28" s="14"/>
      <c r="R28" s="13"/>
      <c r="S28" s="22">
        <f t="shared" si="4"/>
        <v>40440</v>
      </c>
      <c r="T28" s="12"/>
      <c r="U28" s="23">
        <f t="shared" si="2"/>
        <v>40440</v>
      </c>
      <c r="V28" s="23"/>
    </row>
    <row r="29" spans="1:22">
      <c r="A29" s="10">
        <v>50308</v>
      </c>
      <c r="B29" s="10" t="s">
        <v>96</v>
      </c>
      <c r="C29" s="13"/>
      <c r="D29" s="14"/>
      <c r="E29" s="13"/>
      <c r="F29" s="14"/>
      <c r="G29" s="13"/>
      <c r="H29" s="16"/>
      <c r="I29" s="17"/>
      <c r="J29" s="18"/>
      <c r="K29" s="19"/>
      <c r="L29" s="20"/>
      <c r="M29" s="19"/>
      <c r="N29" s="21"/>
      <c r="O29" s="14"/>
      <c r="P29" s="13"/>
      <c r="Q29" s="14"/>
      <c r="R29" s="13"/>
      <c r="S29" s="22">
        <f t="shared" si="4"/>
        <v>0</v>
      </c>
      <c r="T29" s="12"/>
      <c r="U29" s="23">
        <f t="shared" si="2"/>
        <v>0</v>
      </c>
      <c r="V29" s="23"/>
    </row>
    <row r="30" spans="1:22">
      <c r="A30" s="10">
        <v>50309</v>
      </c>
      <c r="B30" s="10" t="s">
        <v>99</v>
      </c>
      <c r="C30" s="13"/>
      <c r="D30" s="14"/>
      <c r="E30" s="13"/>
      <c r="F30" s="14"/>
      <c r="G30" s="13"/>
      <c r="H30" s="16"/>
      <c r="I30" s="17"/>
      <c r="J30" s="18"/>
      <c r="K30" s="19"/>
      <c r="L30" s="20"/>
      <c r="M30" s="19"/>
      <c r="N30" s="21"/>
      <c r="O30" s="14"/>
      <c r="P30" s="13"/>
      <c r="Q30" s="14"/>
      <c r="R30" s="13"/>
      <c r="S30" s="22">
        <f t="shared" si="4"/>
        <v>0</v>
      </c>
      <c r="T30" s="12"/>
      <c r="U30" s="23">
        <f t="shared" si="2"/>
        <v>0</v>
      </c>
      <c r="V30" s="23"/>
    </row>
    <row r="31" spans="1:22">
      <c r="A31" s="10">
        <v>50310</v>
      </c>
      <c r="B31" s="10" t="s">
        <v>100</v>
      </c>
      <c r="C31" s="13"/>
      <c r="D31" s="14"/>
      <c r="E31" s="13"/>
      <c r="F31" s="14"/>
      <c r="G31" s="13">
        <v>45000</v>
      </c>
      <c r="H31" s="16"/>
      <c r="I31" s="17"/>
      <c r="J31" s="18"/>
      <c r="K31" s="19"/>
      <c r="L31" s="20"/>
      <c r="M31" s="19"/>
      <c r="N31" s="21"/>
      <c r="O31" s="14"/>
      <c r="P31" s="13"/>
      <c r="Q31" s="14"/>
      <c r="R31" s="13"/>
      <c r="S31" s="22">
        <f t="shared" si="4"/>
        <v>45000</v>
      </c>
      <c r="T31" s="12"/>
      <c r="U31" s="23">
        <f t="shared" si="2"/>
        <v>45000</v>
      </c>
      <c r="V31" s="23"/>
    </row>
    <row r="32" spans="1:22">
      <c r="A32" s="10">
        <v>50311</v>
      </c>
      <c r="B32" s="10" t="s">
        <v>101</v>
      </c>
      <c r="C32" s="13"/>
      <c r="D32" s="14"/>
      <c r="E32" s="13"/>
      <c r="F32" s="14"/>
      <c r="G32" s="13"/>
      <c r="H32" s="16"/>
      <c r="I32" s="17"/>
      <c r="J32" s="18"/>
      <c r="K32" s="19"/>
      <c r="L32" s="20"/>
      <c r="M32" s="19"/>
      <c r="N32" s="21"/>
      <c r="O32" s="14"/>
      <c r="P32" s="13"/>
      <c r="Q32" s="14"/>
      <c r="R32" s="13"/>
      <c r="S32" s="22">
        <f t="shared" si="4"/>
        <v>0</v>
      </c>
      <c r="T32" s="12"/>
      <c r="U32" s="23">
        <f t="shared" si="2"/>
        <v>0</v>
      </c>
      <c r="V32" s="23"/>
    </row>
    <row r="33" spans="1:22">
      <c r="A33" s="10">
        <v>50312</v>
      </c>
      <c r="B33" s="10" t="s">
        <v>103</v>
      </c>
      <c r="C33" s="13"/>
      <c r="D33" s="14"/>
      <c r="E33" s="13"/>
      <c r="F33" s="14"/>
      <c r="G33" s="13"/>
      <c r="H33" s="16"/>
      <c r="I33" s="17"/>
      <c r="J33" s="18"/>
      <c r="K33" s="19"/>
      <c r="L33" s="20"/>
      <c r="M33" s="19"/>
      <c r="N33" s="21"/>
      <c r="O33" s="14"/>
      <c r="P33" s="13"/>
      <c r="Q33" s="14"/>
      <c r="R33" s="13"/>
      <c r="S33" s="22">
        <f t="shared" si="4"/>
        <v>0</v>
      </c>
      <c r="T33" s="12"/>
      <c r="U33" s="23">
        <f t="shared" si="2"/>
        <v>0</v>
      </c>
      <c r="V33" s="23"/>
    </row>
    <row r="34" spans="1:22">
      <c r="A34" s="10">
        <v>50313</v>
      </c>
      <c r="B34" s="10" t="s">
        <v>104</v>
      </c>
      <c r="C34" s="13"/>
      <c r="D34" s="14"/>
      <c r="E34" s="13"/>
      <c r="F34" s="14"/>
      <c r="G34" s="13"/>
      <c r="H34" s="16"/>
      <c r="I34" s="17"/>
      <c r="J34" s="18"/>
      <c r="K34" s="19"/>
      <c r="L34" s="20"/>
      <c r="M34" s="19"/>
      <c r="N34" s="21"/>
      <c r="O34" s="14"/>
      <c r="P34" s="13"/>
      <c r="Q34" s="14"/>
      <c r="R34" s="13"/>
      <c r="S34" s="22">
        <f t="shared" si="4"/>
        <v>0</v>
      </c>
      <c r="T34" s="12"/>
      <c r="U34" s="23">
        <f t="shared" si="2"/>
        <v>0</v>
      </c>
      <c r="V34" s="23"/>
    </row>
    <row r="35" spans="1:22">
      <c r="A35" s="10">
        <v>50315</v>
      </c>
      <c r="B35" s="10" t="s">
        <v>105</v>
      </c>
      <c r="C35" s="13"/>
      <c r="D35" s="14"/>
      <c r="E35" s="13"/>
      <c r="F35" s="14"/>
      <c r="G35" s="13"/>
      <c r="H35" s="16"/>
      <c r="I35" s="17"/>
      <c r="J35" s="18"/>
      <c r="K35" s="19"/>
      <c r="L35" s="20"/>
      <c r="M35" s="19"/>
      <c r="N35" s="21"/>
      <c r="O35" s="14"/>
      <c r="P35" s="13"/>
      <c r="Q35" s="14"/>
      <c r="R35" s="13"/>
      <c r="S35" s="22">
        <f t="shared" si="4"/>
        <v>0</v>
      </c>
      <c r="T35" s="12"/>
      <c r="U35" s="23">
        <f t="shared" si="2"/>
        <v>0</v>
      </c>
      <c r="V35" s="23"/>
    </row>
    <row r="36" spans="1:22">
      <c r="A36" s="10">
        <v>50316</v>
      </c>
      <c r="B36" s="10" t="s">
        <v>106</v>
      </c>
      <c r="C36" s="13"/>
      <c r="D36" s="14"/>
      <c r="E36" s="13"/>
      <c r="F36" s="14"/>
      <c r="G36" s="13"/>
      <c r="H36" s="16"/>
      <c r="I36" s="17"/>
      <c r="J36" s="18"/>
      <c r="K36" s="19"/>
      <c r="L36" s="20"/>
      <c r="M36" s="19"/>
      <c r="N36" s="21"/>
      <c r="O36" s="14"/>
      <c r="P36" s="13"/>
      <c r="Q36" s="14"/>
      <c r="R36" s="13"/>
      <c r="S36" s="22">
        <f t="shared" si="4"/>
        <v>0</v>
      </c>
      <c r="T36" s="12"/>
      <c r="U36" s="23">
        <f t="shared" si="2"/>
        <v>0</v>
      </c>
      <c r="V36" s="23"/>
    </row>
    <row r="37" spans="1:22">
      <c r="A37" s="10">
        <v>50317</v>
      </c>
      <c r="B37" s="10" t="s">
        <v>107</v>
      </c>
      <c r="C37" s="13"/>
      <c r="D37" s="14"/>
      <c r="E37" s="13"/>
      <c r="F37" s="14"/>
      <c r="G37" s="13"/>
      <c r="H37" s="16"/>
      <c r="I37" s="17"/>
      <c r="J37" s="18"/>
      <c r="K37" s="19"/>
      <c r="L37" s="20"/>
      <c r="M37" s="19"/>
      <c r="N37" s="21"/>
      <c r="O37" s="14"/>
      <c r="P37" s="13"/>
      <c r="Q37" s="14"/>
      <c r="R37" s="13"/>
      <c r="S37" s="22">
        <f t="shared" si="4"/>
        <v>0</v>
      </c>
      <c r="T37" s="12"/>
      <c r="U37" s="23">
        <f t="shared" si="2"/>
        <v>0</v>
      </c>
      <c r="V37" s="23"/>
    </row>
    <row r="38" spans="1:22">
      <c r="A38" s="10">
        <v>50318</v>
      </c>
      <c r="B38" s="10" t="s">
        <v>108</v>
      </c>
      <c r="C38" s="13"/>
      <c r="D38" s="14"/>
      <c r="E38" s="13"/>
      <c r="F38" s="14"/>
      <c r="G38" s="13"/>
      <c r="H38" s="16"/>
      <c r="I38" s="17"/>
      <c r="J38" s="18"/>
      <c r="K38" s="19"/>
      <c r="L38" s="20"/>
      <c r="M38" s="19"/>
      <c r="N38" s="21"/>
      <c r="O38" s="14"/>
      <c r="P38" s="13"/>
      <c r="Q38" s="14"/>
      <c r="R38" s="100"/>
      <c r="S38" s="22">
        <f t="shared" si="4"/>
        <v>0</v>
      </c>
      <c r="T38" s="12"/>
      <c r="U38" s="23">
        <f t="shared" si="2"/>
        <v>0</v>
      </c>
      <c r="V38" s="23"/>
    </row>
    <row r="39" spans="1:22">
      <c r="A39" s="10">
        <v>50410</v>
      </c>
      <c r="B39" s="10" t="s">
        <v>109</v>
      </c>
      <c r="C39" s="13"/>
      <c r="D39" s="14"/>
      <c r="E39" s="13"/>
      <c r="F39" s="14"/>
      <c r="G39" s="13"/>
      <c r="H39" s="16"/>
      <c r="I39" s="17"/>
      <c r="J39" s="18"/>
      <c r="K39" s="19"/>
      <c r="L39" s="20"/>
      <c r="M39" s="19"/>
      <c r="N39" s="21"/>
      <c r="O39" s="14"/>
      <c r="P39" s="13"/>
      <c r="Q39" s="14"/>
      <c r="R39" s="13"/>
      <c r="S39" s="22">
        <f t="shared" si="4"/>
        <v>0</v>
      </c>
      <c r="T39" s="12"/>
      <c r="U39" s="23">
        <f t="shared" si="2"/>
        <v>0</v>
      </c>
      <c r="V39" s="23"/>
    </row>
    <row r="40" spans="1:22">
      <c r="A40" s="10">
        <v>50415</v>
      </c>
      <c r="B40" s="10" t="s">
        <v>110</v>
      </c>
      <c r="C40" s="13"/>
      <c r="D40" s="14"/>
      <c r="E40" s="13"/>
      <c r="F40" s="14"/>
      <c r="G40" s="13"/>
      <c r="H40" s="16"/>
      <c r="I40" s="17"/>
      <c r="J40" s="18"/>
      <c r="K40" s="19"/>
      <c r="L40" s="20"/>
      <c r="M40" s="19"/>
      <c r="N40" s="21"/>
      <c r="O40" s="14"/>
      <c r="P40" s="13"/>
      <c r="Q40" s="14"/>
      <c r="R40" s="13"/>
      <c r="S40" s="22">
        <f t="shared" si="4"/>
        <v>0</v>
      </c>
      <c r="T40" s="12"/>
      <c r="U40" s="23">
        <f t="shared" si="2"/>
        <v>0</v>
      </c>
      <c r="V40" s="23"/>
    </row>
    <row r="41" spans="1:22">
      <c r="A41" s="10">
        <v>50420</v>
      </c>
      <c r="B41" s="10" t="s">
        <v>111</v>
      </c>
      <c r="C41" s="13"/>
      <c r="D41" s="14"/>
      <c r="E41" s="13"/>
      <c r="F41" s="14"/>
      <c r="G41" s="13"/>
      <c r="H41" s="16"/>
      <c r="I41" s="17"/>
      <c r="J41" s="18"/>
      <c r="K41" s="19"/>
      <c r="L41" s="20"/>
      <c r="M41" s="19"/>
      <c r="N41" s="21"/>
      <c r="O41" s="14"/>
      <c r="P41" s="13"/>
      <c r="Q41" s="14"/>
      <c r="R41" s="13"/>
      <c r="S41" s="22">
        <f t="shared" si="4"/>
        <v>0</v>
      </c>
      <c r="T41" s="12"/>
      <c r="U41" s="23">
        <f t="shared" si="2"/>
        <v>0</v>
      </c>
      <c r="V41" s="23"/>
    </row>
    <row r="42" spans="1:22">
      <c r="A42" s="10">
        <v>50425</v>
      </c>
      <c r="B42" s="10" t="s">
        <v>112</v>
      </c>
      <c r="C42" s="13"/>
      <c r="D42" s="14"/>
      <c r="E42" s="13"/>
      <c r="F42" s="14"/>
      <c r="G42" s="13"/>
      <c r="H42" s="16"/>
      <c r="I42" s="17"/>
      <c r="J42" s="18"/>
      <c r="K42" s="19"/>
      <c r="L42" s="20"/>
      <c r="M42" s="19"/>
      <c r="N42" s="21"/>
      <c r="O42" s="14"/>
      <c r="P42" s="13"/>
      <c r="Q42" s="14"/>
      <c r="R42" s="13"/>
      <c r="S42" s="22">
        <f t="shared" si="4"/>
        <v>0</v>
      </c>
      <c r="T42" s="12"/>
      <c r="U42" s="23">
        <f t="shared" si="2"/>
        <v>0</v>
      </c>
      <c r="V42" s="23"/>
    </row>
    <row r="43" spans="1:22">
      <c r="A43" s="10">
        <v>50435</v>
      </c>
      <c r="B43" s="10" t="s">
        <v>113</v>
      </c>
      <c r="C43" s="13"/>
      <c r="D43" s="14"/>
      <c r="E43" s="13"/>
      <c r="F43" s="14"/>
      <c r="G43" s="13"/>
      <c r="H43" s="16"/>
      <c r="I43" s="17"/>
      <c r="J43" s="18"/>
      <c r="K43" s="19"/>
      <c r="L43" s="20"/>
      <c r="M43" s="19"/>
      <c r="N43" s="21"/>
      <c r="O43" s="14"/>
      <c r="P43" s="13"/>
      <c r="Q43" s="14"/>
      <c r="R43" s="13"/>
      <c r="S43" s="22">
        <f t="shared" si="4"/>
        <v>0</v>
      </c>
      <c r="T43" s="12"/>
      <c r="U43" s="23">
        <f t="shared" si="2"/>
        <v>0</v>
      </c>
      <c r="V43" s="23"/>
    </row>
    <row r="44" spans="1:22">
      <c r="A44" s="10">
        <v>50440</v>
      </c>
      <c r="B44" s="10" t="s">
        <v>114</v>
      </c>
      <c r="C44" s="13"/>
      <c r="D44" s="14"/>
      <c r="E44" s="13"/>
      <c r="F44" s="14"/>
      <c r="G44" s="13"/>
      <c r="H44" s="16"/>
      <c r="I44" s="17"/>
      <c r="J44" s="18"/>
      <c r="K44" s="19"/>
      <c r="L44" s="20"/>
      <c r="M44" s="19"/>
      <c r="N44" s="21"/>
      <c r="O44" s="14"/>
      <c r="P44" s="13"/>
      <c r="Q44" s="14"/>
      <c r="R44" s="13"/>
      <c r="S44" s="22">
        <f t="shared" si="4"/>
        <v>0</v>
      </c>
      <c r="T44" s="12"/>
      <c r="U44" s="23">
        <f t="shared" si="2"/>
        <v>0</v>
      </c>
      <c r="V44" s="23"/>
    </row>
    <row r="45" spans="1:22">
      <c r="A45" s="10">
        <v>50445</v>
      </c>
      <c r="B45" s="10" t="s">
        <v>115</v>
      </c>
      <c r="C45" s="13"/>
      <c r="D45" s="14"/>
      <c r="E45" s="13"/>
      <c r="F45" s="14"/>
      <c r="G45" s="13"/>
      <c r="H45" s="16"/>
      <c r="I45" s="17"/>
      <c r="J45" s="18"/>
      <c r="K45" s="19"/>
      <c r="L45" s="20"/>
      <c r="M45" s="19"/>
      <c r="N45" s="21"/>
      <c r="O45" s="14"/>
      <c r="P45" s="13"/>
      <c r="Q45" s="14"/>
      <c r="R45" s="13"/>
      <c r="S45" s="22">
        <f t="shared" si="4"/>
        <v>0</v>
      </c>
      <c r="T45" s="12"/>
      <c r="U45" s="23">
        <f t="shared" si="2"/>
        <v>0</v>
      </c>
      <c r="V45" s="23"/>
    </row>
    <row r="46" spans="1:22">
      <c r="A46" s="10">
        <v>50450</v>
      </c>
      <c r="B46" s="10" t="s">
        <v>116</v>
      </c>
      <c r="C46" s="13"/>
      <c r="D46" s="14"/>
      <c r="E46" s="13"/>
      <c r="F46" s="14"/>
      <c r="G46" s="13"/>
      <c r="H46" s="16"/>
      <c r="I46" s="17"/>
      <c r="J46" s="18"/>
      <c r="K46" s="19"/>
      <c r="L46" s="20"/>
      <c r="M46" s="19"/>
      <c r="N46" s="21"/>
      <c r="O46" s="14"/>
      <c r="P46" s="13"/>
      <c r="Q46" s="14"/>
      <c r="R46" s="13"/>
      <c r="S46" s="22">
        <f t="shared" si="4"/>
        <v>0</v>
      </c>
      <c r="T46" s="12"/>
      <c r="U46" s="23">
        <f t="shared" si="2"/>
        <v>0</v>
      </c>
      <c r="V46" s="23"/>
    </row>
    <row r="47" spans="1:22">
      <c r="A47" s="10">
        <v>50455</v>
      </c>
      <c r="B47" s="10" t="s">
        <v>117</v>
      </c>
      <c r="C47" s="13"/>
      <c r="D47" s="14"/>
      <c r="E47" s="13"/>
      <c r="F47" s="14"/>
      <c r="G47" s="13"/>
      <c r="H47" s="16"/>
      <c r="I47" s="17"/>
      <c r="J47" s="18"/>
      <c r="K47" s="19"/>
      <c r="L47" s="20"/>
      <c r="M47" s="19"/>
      <c r="N47" s="21"/>
      <c r="O47" s="14"/>
      <c r="P47" s="13"/>
      <c r="Q47" s="14"/>
      <c r="R47" s="13"/>
      <c r="S47" s="22">
        <f t="shared" si="4"/>
        <v>0</v>
      </c>
      <c r="T47" s="12"/>
      <c r="U47" s="23">
        <f t="shared" si="2"/>
        <v>0</v>
      </c>
      <c r="V47" s="23"/>
    </row>
    <row r="48" spans="1:22">
      <c r="A48" s="10">
        <v>50456</v>
      </c>
      <c r="B48" s="10" t="s">
        <v>118</v>
      </c>
      <c r="C48" s="13"/>
      <c r="D48" s="14"/>
      <c r="E48" s="13"/>
      <c r="F48" s="14"/>
      <c r="G48" s="13"/>
      <c r="H48" s="16"/>
      <c r="I48" s="17"/>
      <c r="J48" s="18"/>
      <c r="K48" s="19"/>
      <c r="L48" s="20"/>
      <c r="M48" s="19"/>
      <c r="N48" s="21"/>
      <c r="O48" s="14"/>
      <c r="P48" s="13"/>
      <c r="Q48" s="14"/>
      <c r="R48" s="13"/>
      <c r="S48" s="22">
        <f t="shared" si="4"/>
        <v>0</v>
      </c>
      <c r="T48" s="12"/>
      <c r="U48" s="23">
        <f t="shared" si="2"/>
        <v>0</v>
      </c>
      <c r="V48" s="23"/>
    </row>
    <row r="49" spans="1:22">
      <c r="A49" s="10">
        <v>50515</v>
      </c>
      <c r="B49" s="10" t="s">
        <v>119</v>
      </c>
      <c r="C49" s="13"/>
      <c r="D49" s="14"/>
      <c r="E49" s="13"/>
      <c r="F49" s="14"/>
      <c r="G49" s="13"/>
      <c r="H49" s="16"/>
      <c r="I49" s="17"/>
      <c r="J49" s="18"/>
      <c r="K49" s="19"/>
      <c r="L49" s="20"/>
      <c r="M49" s="19"/>
      <c r="N49" s="21"/>
      <c r="O49" s="14"/>
      <c r="P49" s="13"/>
      <c r="Q49" s="14"/>
      <c r="R49" s="13"/>
      <c r="S49" s="22">
        <f t="shared" si="4"/>
        <v>0</v>
      </c>
      <c r="T49" s="12"/>
      <c r="U49" s="23">
        <f t="shared" si="2"/>
        <v>0</v>
      </c>
      <c r="V49" s="23"/>
    </row>
    <row r="50" spans="1:22">
      <c r="A50" s="10">
        <v>50520</v>
      </c>
      <c r="B50" s="10" t="s">
        <v>120</v>
      </c>
      <c r="C50" s="13"/>
      <c r="D50" s="14"/>
      <c r="E50" s="13"/>
      <c r="F50" s="14"/>
      <c r="G50" s="13"/>
      <c r="H50" s="16"/>
      <c r="I50" s="17"/>
      <c r="J50" s="18"/>
      <c r="K50" s="19"/>
      <c r="L50" s="20"/>
      <c r="M50" s="19"/>
      <c r="N50" s="21"/>
      <c r="O50" s="14"/>
      <c r="P50" s="13"/>
      <c r="Q50" s="14"/>
      <c r="R50" s="13"/>
      <c r="S50" s="22">
        <f t="shared" si="4"/>
        <v>0</v>
      </c>
      <c r="T50" s="12"/>
      <c r="U50" s="23">
        <f t="shared" si="2"/>
        <v>0</v>
      </c>
      <c r="V50" s="23"/>
    </row>
    <row r="51" spans="1:22">
      <c r="A51" s="10">
        <v>50525</v>
      </c>
      <c r="B51" s="10" t="s">
        <v>121</v>
      </c>
      <c r="C51" s="13"/>
      <c r="D51" s="14"/>
      <c r="E51" s="13"/>
      <c r="F51" s="14"/>
      <c r="G51" s="13"/>
      <c r="H51" s="16"/>
      <c r="I51" s="17"/>
      <c r="J51" s="18"/>
      <c r="K51" s="19"/>
      <c r="L51" s="20"/>
      <c r="M51" s="19"/>
      <c r="N51" s="21"/>
      <c r="O51" s="14"/>
      <c r="P51" s="13"/>
      <c r="Q51" s="14"/>
      <c r="R51" s="13"/>
      <c r="S51" s="22">
        <f t="shared" si="4"/>
        <v>0</v>
      </c>
      <c r="T51" s="12"/>
      <c r="U51" s="23">
        <f t="shared" si="2"/>
        <v>0</v>
      </c>
      <c r="V51" s="23"/>
    </row>
    <row r="52" spans="1:22">
      <c r="A52" s="10">
        <v>50530</v>
      </c>
      <c r="B52" s="10" t="s">
        <v>122</v>
      </c>
      <c r="C52" s="13"/>
      <c r="D52" s="14"/>
      <c r="E52" s="13"/>
      <c r="F52" s="14"/>
      <c r="G52" s="13"/>
      <c r="H52" s="16"/>
      <c r="I52" s="17"/>
      <c r="J52" s="18"/>
      <c r="K52" s="19"/>
      <c r="L52" s="20"/>
      <c r="M52" s="19"/>
      <c r="N52" s="21"/>
      <c r="O52" s="14"/>
      <c r="P52" s="13"/>
      <c r="Q52" s="14"/>
      <c r="R52" s="13"/>
      <c r="S52" s="22">
        <f t="shared" si="4"/>
        <v>0</v>
      </c>
      <c r="T52" s="12"/>
      <c r="U52" s="23">
        <f t="shared" si="2"/>
        <v>0</v>
      </c>
      <c r="V52" s="23"/>
    </row>
    <row r="53" spans="1:22">
      <c r="A53" s="67">
        <v>50605</v>
      </c>
      <c r="B53" s="67" t="s">
        <v>123</v>
      </c>
      <c r="C53" s="13"/>
      <c r="D53" s="14"/>
      <c r="E53" s="13"/>
      <c r="F53" s="14"/>
      <c r="G53" s="13"/>
      <c r="H53" s="16"/>
      <c r="I53" s="17"/>
      <c r="J53" s="18"/>
      <c r="K53" s="19"/>
      <c r="L53" s="20"/>
      <c r="M53" s="19"/>
      <c r="N53" s="21"/>
      <c r="O53" s="14"/>
      <c r="P53" s="13"/>
      <c r="Q53" s="14"/>
      <c r="R53" s="13"/>
      <c r="S53" s="22">
        <f t="shared" si="4"/>
        <v>0</v>
      </c>
      <c r="T53" s="12"/>
      <c r="U53" s="23">
        <f t="shared" si="2"/>
        <v>0</v>
      </c>
      <c r="V53" s="23"/>
    </row>
    <row r="54" spans="1:22">
      <c r="A54" s="67">
        <v>50610</v>
      </c>
      <c r="B54" s="67" t="s">
        <v>124</v>
      </c>
      <c r="C54" s="13"/>
      <c r="D54" s="14"/>
      <c r="E54" s="13"/>
      <c r="F54" s="14"/>
      <c r="G54" s="13"/>
      <c r="H54" s="16"/>
      <c r="I54" s="17"/>
      <c r="J54" s="18"/>
      <c r="K54" s="19"/>
      <c r="L54" s="20"/>
      <c r="M54" s="19"/>
      <c r="N54" s="21"/>
      <c r="O54" s="14"/>
      <c r="P54" s="13"/>
      <c r="Q54" s="14"/>
      <c r="R54" s="13"/>
      <c r="S54" s="22">
        <f t="shared" si="4"/>
        <v>0</v>
      </c>
      <c r="T54" s="12"/>
      <c r="U54" s="23">
        <f t="shared" si="2"/>
        <v>0</v>
      </c>
      <c r="V54" s="23"/>
    </row>
    <row r="55" spans="1:22">
      <c r="A55" s="67">
        <v>50615</v>
      </c>
      <c r="B55" s="67" t="s">
        <v>125</v>
      </c>
      <c r="C55" s="13"/>
      <c r="D55" s="14"/>
      <c r="E55" s="13"/>
      <c r="F55" s="14"/>
      <c r="G55" s="13"/>
      <c r="H55" s="16"/>
      <c r="I55" s="17"/>
      <c r="J55" s="18"/>
      <c r="K55" s="19"/>
      <c r="L55" s="20"/>
      <c r="M55" s="19"/>
      <c r="N55" s="21"/>
      <c r="O55" s="14"/>
      <c r="P55" s="13"/>
      <c r="Q55" s="14"/>
      <c r="R55" s="13"/>
      <c r="S55" s="22">
        <f t="shared" si="4"/>
        <v>0</v>
      </c>
      <c r="T55" s="12"/>
      <c r="U55" s="23">
        <f t="shared" si="2"/>
        <v>0</v>
      </c>
      <c r="V55" s="23"/>
    </row>
    <row r="56" spans="1:22">
      <c r="A56" s="67">
        <v>50620</v>
      </c>
      <c r="B56" s="67" t="s">
        <v>126</v>
      </c>
      <c r="C56" s="13"/>
      <c r="D56" s="14"/>
      <c r="E56" s="13"/>
      <c r="F56" s="14"/>
      <c r="G56" s="13"/>
      <c r="H56" s="16"/>
      <c r="I56" s="17"/>
      <c r="J56" s="18"/>
      <c r="K56" s="19"/>
      <c r="L56" s="20"/>
      <c r="M56" s="19"/>
      <c r="N56" s="21"/>
      <c r="O56" s="14"/>
      <c r="P56" s="13"/>
      <c r="Q56" s="14"/>
      <c r="R56" s="13"/>
      <c r="S56" s="22">
        <f t="shared" si="4"/>
        <v>0</v>
      </c>
      <c r="T56" s="12"/>
      <c r="U56" s="23">
        <f t="shared" si="2"/>
        <v>0</v>
      </c>
      <c r="V56" s="23"/>
    </row>
    <row r="57" spans="1:22">
      <c r="A57" s="67">
        <v>50625</v>
      </c>
      <c r="B57" s="67" t="s">
        <v>127</v>
      </c>
      <c r="C57" s="13"/>
      <c r="D57" s="14"/>
      <c r="E57" s="13"/>
      <c r="F57" s="14"/>
      <c r="G57" s="13"/>
      <c r="H57" s="16"/>
      <c r="I57" s="17"/>
      <c r="J57" s="18"/>
      <c r="K57" s="19"/>
      <c r="L57" s="20"/>
      <c r="M57" s="19"/>
      <c r="N57" s="21"/>
      <c r="O57" s="14"/>
      <c r="P57" s="13"/>
      <c r="Q57" s="14"/>
      <c r="R57" s="13"/>
      <c r="S57" s="22">
        <f t="shared" si="4"/>
        <v>0</v>
      </c>
      <c r="T57" s="12"/>
      <c r="U57" s="23">
        <f t="shared" si="2"/>
        <v>0</v>
      </c>
      <c r="V57" s="23"/>
    </row>
    <row r="58" spans="1:22">
      <c r="A58" s="67">
        <v>50630</v>
      </c>
      <c r="B58" s="67" t="s">
        <v>128</v>
      </c>
      <c r="C58" s="13">
        <v>30786</v>
      </c>
      <c r="D58" s="14">
        <v>3383</v>
      </c>
      <c r="E58" s="13">
        <v>2687</v>
      </c>
      <c r="F58" s="14">
        <v>938</v>
      </c>
      <c r="G58" s="13">
        <v>504</v>
      </c>
      <c r="H58" s="16">
        <v>36473</v>
      </c>
      <c r="I58" s="17">
        <v>4009</v>
      </c>
      <c r="J58" s="18">
        <v>19177</v>
      </c>
      <c r="K58" s="19"/>
      <c r="L58" s="20">
        <v>7280</v>
      </c>
      <c r="M58" s="19">
        <v>993</v>
      </c>
      <c r="N58" s="21">
        <v>9669</v>
      </c>
      <c r="O58" s="14">
        <v>2673</v>
      </c>
      <c r="P58" s="13">
        <v>480</v>
      </c>
      <c r="Q58" s="14">
        <v>720</v>
      </c>
      <c r="R58" s="13">
        <v>12864</v>
      </c>
      <c r="S58" s="22">
        <f t="shared" si="4"/>
        <v>132636</v>
      </c>
      <c r="T58" s="12"/>
      <c r="U58" s="23">
        <f t="shared" si="2"/>
        <v>132636</v>
      </c>
      <c r="V58" s="23"/>
    </row>
    <row r="59" spans="1:22">
      <c r="A59" s="67">
        <v>50635</v>
      </c>
      <c r="B59" s="67" t="s">
        <v>129</v>
      </c>
      <c r="C59" s="13"/>
      <c r="D59" s="14"/>
      <c r="E59" s="13"/>
      <c r="F59" s="14"/>
      <c r="G59" s="13"/>
      <c r="H59" s="16"/>
      <c r="I59" s="17"/>
      <c r="J59" s="18"/>
      <c r="K59" s="19"/>
      <c r="L59" s="20"/>
      <c r="M59" s="19"/>
      <c r="N59" s="21"/>
      <c r="O59" s="14"/>
      <c r="P59" s="13"/>
      <c r="Q59" s="14"/>
      <c r="R59" s="13"/>
      <c r="S59" s="22">
        <f t="shared" si="4"/>
        <v>0</v>
      </c>
      <c r="T59" s="12"/>
      <c r="U59" s="23">
        <f t="shared" si="2"/>
        <v>0</v>
      </c>
      <c r="V59" s="23"/>
    </row>
    <row r="60" spans="1:22">
      <c r="A60" s="67">
        <v>50640</v>
      </c>
      <c r="B60" s="67" t="s">
        <v>130</v>
      </c>
      <c r="C60" s="13"/>
      <c r="D60" s="14"/>
      <c r="E60" s="13"/>
      <c r="F60" s="14"/>
      <c r="G60" s="13"/>
      <c r="H60" s="16"/>
      <c r="I60" s="17"/>
      <c r="J60" s="18"/>
      <c r="K60" s="19"/>
      <c r="L60" s="20"/>
      <c r="M60" s="19"/>
      <c r="N60" s="21"/>
      <c r="O60" s="14"/>
      <c r="P60" s="13"/>
      <c r="Q60" s="14"/>
      <c r="R60" s="13"/>
      <c r="S60" s="22">
        <f t="shared" si="4"/>
        <v>0</v>
      </c>
      <c r="T60" s="12"/>
      <c r="U60" s="23">
        <f t="shared" si="2"/>
        <v>0</v>
      </c>
      <c r="V60" s="23"/>
    </row>
    <row r="61" spans="1:22">
      <c r="A61" s="10">
        <v>50810</v>
      </c>
      <c r="B61" s="10" t="s">
        <v>131</v>
      </c>
      <c r="C61" s="13"/>
      <c r="D61" s="14"/>
      <c r="E61" s="13"/>
      <c r="F61" s="14"/>
      <c r="G61" s="13"/>
      <c r="H61" s="16"/>
      <c r="I61" s="17"/>
      <c r="J61" s="18"/>
      <c r="K61" s="19"/>
      <c r="L61" s="20"/>
      <c r="M61" s="19"/>
      <c r="N61" s="21"/>
      <c r="O61" s="23"/>
      <c r="P61" s="13"/>
      <c r="Q61" s="14"/>
      <c r="R61" s="13"/>
      <c r="S61" s="22">
        <f t="shared" si="4"/>
        <v>0</v>
      </c>
      <c r="T61" s="12"/>
      <c r="U61" s="23">
        <f t="shared" si="2"/>
        <v>0</v>
      </c>
      <c r="V61" s="23"/>
    </row>
    <row r="62" spans="1:22">
      <c r="A62" s="10">
        <v>50910</v>
      </c>
      <c r="B62" s="10" t="s">
        <v>132</v>
      </c>
      <c r="C62" s="13"/>
      <c r="D62" s="14"/>
      <c r="E62" s="13"/>
      <c r="F62" s="14"/>
      <c r="G62" s="13"/>
      <c r="H62" s="16"/>
      <c r="I62" s="17"/>
      <c r="J62" s="18"/>
      <c r="K62" s="19"/>
      <c r="L62" s="20"/>
      <c r="M62" s="19"/>
      <c r="N62" s="21"/>
      <c r="O62" s="14"/>
      <c r="P62" s="13"/>
      <c r="Q62" s="14"/>
      <c r="R62" s="13"/>
      <c r="S62" s="22">
        <f t="shared" si="4"/>
        <v>0</v>
      </c>
      <c r="T62" s="12"/>
      <c r="U62" s="23">
        <f t="shared" si="2"/>
        <v>0</v>
      </c>
      <c r="V62" s="23"/>
    </row>
    <row r="63" spans="1:22">
      <c r="A63" s="10">
        <v>50915</v>
      </c>
      <c r="B63" s="10" t="s">
        <v>133</v>
      </c>
      <c r="C63" s="13"/>
      <c r="D63" s="14"/>
      <c r="E63" s="13"/>
      <c r="F63" s="14"/>
      <c r="G63" s="13">
        <v>12000</v>
      </c>
      <c r="H63" s="16"/>
      <c r="I63" s="17"/>
      <c r="J63" s="18"/>
      <c r="K63" s="19"/>
      <c r="L63" s="20"/>
      <c r="M63" s="19"/>
      <c r="N63" s="21"/>
      <c r="O63" s="14"/>
      <c r="P63" s="13">
        <v>2400</v>
      </c>
      <c r="Q63" s="14"/>
      <c r="R63" s="13"/>
      <c r="S63" s="22">
        <f t="shared" si="4"/>
        <v>14400</v>
      </c>
      <c r="T63" s="12"/>
      <c r="U63" s="23">
        <f t="shared" si="2"/>
        <v>14400</v>
      </c>
      <c r="V63" s="23"/>
    </row>
    <row r="64" spans="1:22">
      <c r="A64" s="10">
        <v>50920</v>
      </c>
      <c r="B64" s="10" t="s">
        <v>134</v>
      </c>
      <c r="C64" s="13"/>
      <c r="D64" s="14"/>
      <c r="E64" s="13"/>
      <c r="F64" s="14"/>
      <c r="G64" s="13">
        <v>12000</v>
      </c>
      <c r="H64" s="16"/>
      <c r="I64" s="17"/>
      <c r="J64" s="18"/>
      <c r="K64" s="19"/>
      <c r="L64" s="20"/>
      <c r="M64" s="19"/>
      <c r="N64" s="21"/>
      <c r="O64" s="14"/>
      <c r="P64" s="13">
        <v>1200</v>
      </c>
      <c r="Q64" s="14">
        <v>2400</v>
      </c>
      <c r="R64" s="13">
        <v>6000</v>
      </c>
      <c r="S64" s="22">
        <f t="shared" si="4"/>
        <v>21600</v>
      </c>
      <c r="T64" s="12"/>
      <c r="U64" s="23">
        <f t="shared" si="2"/>
        <v>21600</v>
      </c>
      <c r="V64" s="23"/>
    </row>
    <row r="65" spans="1:22">
      <c r="A65" s="10">
        <v>50925</v>
      </c>
      <c r="B65" s="10" t="s">
        <v>135</v>
      </c>
      <c r="C65" s="13"/>
      <c r="D65" s="14"/>
      <c r="E65" s="13"/>
      <c r="F65" s="14"/>
      <c r="G65" s="13">
        <v>1000</v>
      </c>
      <c r="H65" s="16"/>
      <c r="I65" s="17"/>
      <c r="J65" s="18"/>
      <c r="K65" s="19"/>
      <c r="L65" s="20"/>
      <c r="M65" s="19"/>
      <c r="N65" s="21"/>
      <c r="O65" s="14"/>
      <c r="P65" s="13"/>
      <c r="Q65" s="14"/>
      <c r="R65" s="13"/>
      <c r="S65" s="22">
        <f t="shared" si="4"/>
        <v>1000</v>
      </c>
      <c r="T65" s="12"/>
      <c r="U65" s="23">
        <f t="shared" si="2"/>
        <v>1000</v>
      </c>
      <c r="V65" s="23"/>
    </row>
    <row r="66" spans="1:22">
      <c r="A66" s="10">
        <v>50930</v>
      </c>
      <c r="B66" s="10" t="s">
        <v>136</v>
      </c>
      <c r="C66" s="13"/>
      <c r="D66" s="14"/>
      <c r="E66" s="13"/>
      <c r="F66" s="14"/>
      <c r="G66" s="13">
        <v>8400</v>
      </c>
      <c r="H66" s="16"/>
      <c r="I66" s="17"/>
      <c r="J66" s="18"/>
      <c r="K66" s="19"/>
      <c r="L66" s="20"/>
      <c r="M66" s="19"/>
      <c r="N66" s="21"/>
      <c r="O66" s="14"/>
      <c r="P66" s="13"/>
      <c r="Q66" s="14"/>
      <c r="R66" s="13"/>
      <c r="S66" s="22">
        <f t="shared" si="4"/>
        <v>8400</v>
      </c>
      <c r="T66" s="12"/>
      <c r="U66" s="23">
        <f t="shared" si="2"/>
        <v>8400</v>
      </c>
      <c r="V66" s="23"/>
    </row>
    <row r="67" spans="1:22">
      <c r="A67" s="10">
        <v>50935</v>
      </c>
      <c r="B67" s="10" t="s">
        <v>137</v>
      </c>
      <c r="C67" s="13"/>
      <c r="D67" s="14"/>
      <c r="E67" s="13"/>
      <c r="F67" s="14"/>
      <c r="G67" s="13"/>
      <c r="H67" s="16"/>
      <c r="I67" s="17"/>
      <c r="J67" s="18"/>
      <c r="K67" s="19"/>
      <c r="L67" s="20"/>
      <c r="M67" s="19"/>
      <c r="N67" s="21"/>
      <c r="O67" s="14"/>
      <c r="P67" s="13"/>
      <c r="Q67" s="14"/>
      <c r="R67" s="13"/>
      <c r="S67" s="22">
        <f t="shared" si="4"/>
        <v>0</v>
      </c>
      <c r="T67" s="12"/>
      <c r="U67" s="23">
        <f t="shared" si="2"/>
        <v>0</v>
      </c>
      <c r="V67" s="23"/>
    </row>
    <row r="68" spans="1:22">
      <c r="A68" s="10">
        <v>50940</v>
      </c>
      <c r="B68" s="10" t="s">
        <v>138</v>
      </c>
      <c r="C68" s="13"/>
      <c r="D68" s="14"/>
      <c r="E68" s="13"/>
      <c r="F68" s="14"/>
      <c r="G68" s="13">
        <v>4800</v>
      </c>
      <c r="H68" s="110"/>
      <c r="I68" s="111"/>
      <c r="J68" s="112"/>
      <c r="K68" s="19"/>
      <c r="L68" s="20"/>
      <c r="M68" s="19"/>
      <c r="N68" s="21"/>
      <c r="O68" s="14"/>
      <c r="P68" s="13"/>
      <c r="Q68" s="14"/>
      <c r="R68" s="13"/>
      <c r="S68" s="22">
        <f t="shared" si="4"/>
        <v>4800</v>
      </c>
      <c r="T68" s="12"/>
      <c r="U68" s="23">
        <f t="shared" si="2"/>
        <v>4800</v>
      </c>
      <c r="V68" s="23"/>
    </row>
    <row r="69" spans="1:22">
      <c r="A69" s="10">
        <v>50945</v>
      </c>
      <c r="B69" s="10" t="s">
        <v>139</v>
      </c>
      <c r="C69" s="13"/>
      <c r="D69" s="14"/>
      <c r="E69" s="13"/>
      <c r="F69" s="14"/>
      <c r="G69" s="13">
        <v>19000</v>
      </c>
      <c r="H69" s="16"/>
      <c r="I69" s="17"/>
      <c r="J69" s="18"/>
      <c r="K69" s="19"/>
      <c r="L69" s="20"/>
      <c r="M69" s="19"/>
      <c r="N69" s="21"/>
      <c r="O69" s="14"/>
      <c r="P69" s="13">
        <v>6000</v>
      </c>
      <c r="Q69" s="14">
        <v>6000</v>
      </c>
      <c r="R69" s="13">
        <v>12000</v>
      </c>
      <c r="S69" s="22">
        <f t="shared" si="4"/>
        <v>43000</v>
      </c>
      <c r="T69" s="12"/>
      <c r="U69" s="23">
        <f t="shared" si="2"/>
        <v>43000</v>
      </c>
      <c r="V69" s="23"/>
    </row>
    <row r="70" spans="1:22">
      <c r="A70" s="10">
        <v>51010</v>
      </c>
      <c r="B70" s="10" t="s">
        <v>140</v>
      </c>
      <c r="C70" s="13"/>
      <c r="D70" s="14"/>
      <c r="E70" s="13"/>
      <c r="F70" s="14"/>
      <c r="G70" s="13"/>
      <c r="H70" s="16"/>
      <c r="I70" s="17"/>
      <c r="J70" s="18"/>
      <c r="K70" s="19"/>
      <c r="L70" s="20"/>
      <c r="M70" s="19"/>
      <c r="N70" s="21"/>
      <c r="O70" s="14"/>
      <c r="P70" s="13"/>
      <c r="Q70" s="14"/>
      <c r="R70" s="13"/>
      <c r="S70" s="22">
        <f t="shared" si="4"/>
        <v>0</v>
      </c>
      <c r="T70" s="12"/>
      <c r="U70" s="23">
        <f t="shared" si="2"/>
        <v>0</v>
      </c>
      <c r="V70" s="23"/>
    </row>
    <row r="71" spans="1:22">
      <c r="A71" s="10">
        <v>51310</v>
      </c>
      <c r="B71" s="10" t="s">
        <v>141</v>
      </c>
      <c r="C71" s="13"/>
      <c r="D71" s="14"/>
      <c r="E71" s="13"/>
      <c r="F71" s="14"/>
      <c r="G71" s="13"/>
      <c r="H71" s="16"/>
      <c r="I71" s="17"/>
      <c r="J71" s="18"/>
      <c r="K71" s="19"/>
      <c r="L71" s="20"/>
      <c r="M71" s="19"/>
      <c r="N71" s="21"/>
      <c r="O71" s="14"/>
      <c r="P71" s="13"/>
      <c r="Q71" s="14"/>
      <c r="R71" s="13"/>
      <c r="S71" s="22">
        <f t="shared" si="4"/>
        <v>0</v>
      </c>
      <c r="T71" s="12"/>
      <c r="U71" s="23">
        <f t="shared" si="2"/>
        <v>0</v>
      </c>
      <c r="V71" s="23"/>
    </row>
    <row r="72" spans="1:22">
      <c r="A72" s="10">
        <v>51315</v>
      </c>
      <c r="B72" s="113" t="s">
        <v>142</v>
      </c>
      <c r="C72" s="13"/>
      <c r="D72" s="14"/>
      <c r="E72" s="13"/>
      <c r="F72" s="14"/>
      <c r="G72" s="13"/>
      <c r="H72" s="16"/>
      <c r="I72" s="17"/>
      <c r="J72" s="18"/>
      <c r="K72" s="19"/>
      <c r="L72" s="20"/>
      <c r="M72" s="19"/>
      <c r="N72" s="21"/>
      <c r="O72" s="14"/>
      <c r="P72" s="13"/>
      <c r="Q72" s="14"/>
      <c r="R72" s="13"/>
      <c r="S72" s="22">
        <f t="shared" si="4"/>
        <v>0</v>
      </c>
      <c r="T72" s="12"/>
      <c r="U72" s="23">
        <f t="shared" ref="U72:U79" si="5">S72</f>
        <v>0</v>
      </c>
      <c r="V72" s="23"/>
    </row>
    <row r="73" spans="1:22">
      <c r="A73" s="10">
        <v>51320</v>
      </c>
      <c r="B73" s="113" t="s">
        <v>143</v>
      </c>
      <c r="C73" s="13"/>
      <c r="D73" s="14"/>
      <c r="E73" s="13"/>
      <c r="F73" s="14"/>
      <c r="G73" s="13"/>
      <c r="H73" s="16"/>
      <c r="I73" s="17"/>
      <c r="J73" s="18"/>
      <c r="K73" s="19"/>
      <c r="L73" s="20"/>
      <c r="M73" s="19"/>
      <c r="N73" s="21"/>
      <c r="O73" s="14"/>
      <c r="P73" s="13"/>
      <c r="Q73" s="14"/>
      <c r="R73" s="13"/>
      <c r="S73" s="22">
        <f t="shared" si="4"/>
        <v>0</v>
      </c>
      <c r="T73" s="12"/>
      <c r="U73" s="23">
        <f t="shared" si="5"/>
        <v>0</v>
      </c>
      <c r="V73" s="23"/>
    </row>
    <row r="74" spans="1:22">
      <c r="A74" s="10">
        <v>51325</v>
      </c>
      <c r="B74" s="113" t="s">
        <v>144</v>
      </c>
      <c r="C74" s="13"/>
      <c r="D74" s="14"/>
      <c r="E74" s="13"/>
      <c r="F74" s="14"/>
      <c r="G74" s="13"/>
      <c r="H74" s="16"/>
      <c r="I74" s="17"/>
      <c r="J74" s="18"/>
      <c r="K74" s="19"/>
      <c r="L74" s="20"/>
      <c r="M74" s="19"/>
      <c r="N74" s="21"/>
      <c r="O74" s="14"/>
      <c r="P74" s="13"/>
      <c r="Q74" s="14"/>
      <c r="R74" s="13"/>
      <c r="S74" s="22">
        <f t="shared" si="4"/>
        <v>0</v>
      </c>
      <c r="T74" s="12"/>
      <c r="U74" s="23">
        <f t="shared" si="5"/>
        <v>0</v>
      </c>
      <c r="V74" s="23"/>
    </row>
    <row r="75" spans="1:22">
      <c r="A75" s="10">
        <v>51326</v>
      </c>
      <c r="B75" s="113" t="s">
        <v>145</v>
      </c>
      <c r="C75" s="13"/>
      <c r="D75" s="14"/>
      <c r="E75" s="13"/>
      <c r="F75" s="14"/>
      <c r="G75" s="13"/>
      <c r="H75" s="16"/>
      <c r="I75" s="17"/>
      <c r="J75" s="18"/>
      <c r="K75" s="19"/>
      <c r="L75" s="20"/>
      <c r="M75" s="19"/>
      <c r="N75" s="21"/>
      <c r="O75" s="14"/>
      <c r="P75" s="13"/>
      <c r="Q75" s="14"/>
      <c r="R75" s="13"/>
      <c r="S75" s="22">
        <f t="shared" si="4"/>
        <v>0</v>
      </c>
      <c r="T75" s="12"/>
      <c r="U75" s="23">
        <f t="shared" si="5"/>
        <v>0</v>
      </c>
      <c r="V75" s="23"/>
    </row>
    <row r="76" spans="1:22">
      <c r="A76" s="113">
        <v>51330</v>
      </c>
      <c r="B76" s="113" t="s">
        <v>146</v>
      </c>
      <c r="C76" s="118"/>
      <c r="D76" s="12"/>
      <c r="E76" s="118"/>
      <c r="F76" s="12"/>
      <c r="G76" s="118"/>
      <c r="H76" s="119"/>
      <c r="I76" s="120"/>
      <c r="J76" s="18"/>
      <c r="K76" s="121"/>
      <c r="L76" s="122"/>
      <c r="M76" s="121"/>
      <c r="N76" s="21"/>
      <c r="O76" s="12"/>
      <c r="P76" s="118"/>
      <c r="Q76" s="12"/>
      <c r="R76" s="118"/>
      <c r="S76" s="22">
        <f t="shared" si="4"/>
        <v>0</v>
      </c>
      <c r="T76" s="12"/>
      <c r="U76" s="23">
        <f t="shared" si="5"/>
        <v>0</v>
      </c>
      <c r="V76" s="23"/>
    </row>
    <row r="77" spans="1:22">
      <c r="A77" s="113">
        <v>51335</v>
      </c>
      <c r="B77" s="113" t="s">
        <v>147</v>
      </c>
      <c r="C77" s="118"/>
      <c r="D77" s="12"/>
      <c r="E77" s="118"/>
      <c r="F77" s="12"/>
      <c r="G77" s="118"/>
      <c r="H77" s="119"/>
      <c r="I77" s="120"/>
      <c r="J77" s="18"/>
      <c r="K77" s="121"/>
      <c r="L77" s="122"/>
      <c r="M77" s="121"/>
      <c r="N77" s="21"/>
      <c r="O77" s="12"/>
      <c r="P77" s="118"/>
      <c r="Q77" s="12"/>
      <c r="R77" s="118"/>
      <c r="S77" s="22">
        <f t="shared" si="4"/>
        <v>0</v>
      </c>
      <c r="T77" s="12"/>
      <c r="U77" s="23">
        <f t="shared" si="5"/>
        <v>0</v>
      </c>
      <c r="V77" s="117"/>
    </row>
    <row r="78" spans="1:22">
      <c r="A78" s="68">
        <v>51340</v>
      </c>
      <c r="B78" s="68" t="s">
        <v>148</v>
      </c>
      <c r="C78" s="25"/>
      <c r="D78" s="26"/>
      <c r="E78" s="25"/>
      <c r="F78" s="26"/>
      <c r="G78" s="25"/>
      <c r="H78" s="28"/>
      <c r="I78" s="29"/>
      <c r="J78" s="18"/>
      <c r="K78" s="31"/>
      <c r="L78" s="32"/>
      <c r="M78" s="31"/>
      <c r="N78" s="21"/>
      <c r="O78" s="26"/>
      <c r="P78" s="25"/>
      <c r="Q78" s="26"/>
      <c r="R78" s="118"/>
      <c r="S78" s="22">
        <f t="shared" si="4"/>
        <v>0</v>
      </c>
      <c r="T78" s="12"/>
      <c r="U78" s="23">
        <f t="shared" si="5"/>
        <v>0</v>
      </c>
      <c r="V78" s="117"/>
    </row>
    <row r="79" spans="1:22">
      <c r="A79" s="169" t="s">
        <v>149</v>
      </c>
      <c r="B79" s="169"/>
      <c r="C79" s="87">
        <f>SUM(C24:C78)</f>
        <v>30786</v>
      </c>
      <c r="D79" s="87">
        <f>SUM(D24:D78)</f>
        <v>3383</v>
      </c>
      <c r="E79" s="87">
        <f>SUM(E24:E78)</f>
        <v>2687</v>
      </c>
      <c r="F79" s="87">
        <f t="shared" ref="F79:R79" si="6">SUM(F24:F78)</f>
        <v>938</v>
      </c>
      <c r="G79" s="87">
        <f t="shared" si="6"/>
        <v>152744</v>
      </c>
      <c r="H79" s="87">
        <f t="shared" si="6"/>
        <v>36473</v>
      </c>
      <c r="I79" s="87">
        <f t="shared" si="6"/>
        <v>4009</v>
      </c>
      <c r="J79" s="87">
        <f t="shared" si="6"/>
        <v>19177</v>
      </c>
      <c r="K79" s="87">
        <f t="shared" si="6"/>
        <v>0</v>
      </c>
      <c r="L79" s="87">
        <f t="shared" si="6"/>
        <v>7280</v>
      </c>
      <c r="M79" s="87">
        <f t="shared" si="6"/>
        <v>993</v>
      </c>
      <c r="N79" s="87">
        <f t="shared" si="6"/>
        <v>9669</v>
      </c>
      <c r="O79" s="87">
        <f t="shared" si="6"/>
        <v>2673</v>
      </c>
      <c r="P79" s="87">
        <f t="shared" si="6"/>
        <v>10080</v>
      </c>
      <c r="Q79" s="87">
        <f t="shared" si="6"/>
        <v>9120</v>
      </c>
      <c r="R79" s="87">
        <f t="shared" si="6"/>
        <v>30864</v>
      </c>
      <c r="S79" s="87">
        <f t="shared" si="4"/>
        <v>320876</v>
      </c>
      <c r="T79" s="88"/>
      <c r="U79" s="87">
        <f t="shared" si="5"/>
        <v>320876</v>
      </c>
      <c r="V79" s="87"/>
    </row>
    <row r="80" spans="1:22">
      <c r="A80" s="124"/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6"/>
      <c r="T80" s="85"/>
      <c r="U80" s="125"/>
      <c r="V80" s="125"/>
    </row>
    <row r="81" spans="1:22">
      <c r="A81" s="129"/>
      <c r="B81" s="129" t="s">
        <v>150</v>
      </c>
      <c r="C81" s="38">
        <v>1425566</v>
      </c>
      <c r="D81" s="38">
        <v>156603</v>
      </c>
      <c r="E81" s="38">
        <v>85299</v>
      </c>
      <c r="F81" s="38">
        <v>43856</v>
      </c>
      <c r="G81" s="38">
        <v>674208</v>
      </c>
      <c r="H81" s="38">
        <v>1837279</v>
      </c>
      <c r="I81" s="38">
        <v>185605</v>
      </c>
      <c r="J81" s="38">
        <v>902610</v>
      </c>
      <c r="K81" s="38">
        <v>0</v>
      </c>
      <c r="L81" s="38">
        <v>337066</v>
      </c>
      <c r="M81" s="38">
        <v>45974</v>
      </c>
      <c r="N81" s="38">
        <v>447667</v>
      </c>
      <c r="O81" s="38">
        <v>123702</v>
      </c>
      <c r="P81" s="38">
        <v>553491</v>
      </c>
      <c r="Q81" s="38">
        <v>781095</v>
      </c>
      <c r="R81" s="38">
        <v>1181679</v>
      </c>
      <c r="S81" s="42">
        <f t="shared" ref="S81:U81" si="7">S79+S22</f>
        <v>8781700</v>
      </c>
      <c r="T81" s="39"/>
      <c r="U81" s="38">
        <f t="shared" si="7"/>
        <v>8781700</v>
      </c>
      <c r="V81" s="38"/>
    </row>
    <row r="82" spans="1:22">
      <c r="A82" s="130"/>
      <c r="B82" s="130" t="s">
        <v>151</v>
      </c>
      <c r="C82" s="131">
        <v>1425566</v>
      </c>
      <c r="D82" s="131">
        <v>156603</v>
      </c>
      <c r="E82" s="131">
        <v>85299</v>
      </c>
      <c r="F82" s="131">
        <v>43856</v>
      </c>
      <c r="G82" s="131">
        <v>674208</v>
      </c>
      <c r="H82" s="131">
        <v>1837279</v>
      </c>
      <c r="I82" s="131">
        <v>185605</v>
      </c>
      <c r="J82" s="131">
        <v>902610</v>
      </c>
      <c r="K82" s="131">
        <v>0</v>
      </c>
      <c r="L82" s="131">
        <v>337066</v>
      </c>
      <c r="M82" s="131">
        <v>45974</v>
      </c>
      <c r="N82" s="131">
        <v>447667</v>
      </c>
      <c r="O82" s="131">
        <v>123702</v>
      </c>
      <c r="P82" s="131">
        <v>553491</v>
      </c>
      <c r="Q82" s="131">
        <v>781095</v>
      </c>
      <c r="R82" s="131">
        <v>1181679</v>
      </c>
      <c r="S82" s="132">
        <f t="shared" ref="S82:U82" si="8">S81-SUM(S71:S78)</f>
        <v>8781700</v>
      </c>
      <c r="T82" s="39"/>
      <c r="U82" s="131">
        <f t="shared" si="8"/>
        <v>8781700</v>
      </c>
      <c r="V82" s="131"/>
    </row>
    <row r="83" spans="1:22">
      <c r="A83" s="1" t="s">
        <v>152</v>
      </c>
      <c r="B83" s="50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5"/>
      <c r="T83" s="134"/>
      <c r="U83" s="133"/>
      <c r="V83" s="133"/>
    </row>
    <row r="84" spans="1:22">
      <c r="A84" s="10">
        <v>40210</v>
      </c>
      <c r="B84" s="10" t="s">
        <v>153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48"/>
      <c r="T84" s="12"/>
      <c r="U84" s="23"/>
      <c r="V84" s="23"/>
    </row>
    <row r="85" spans="1:22">
      <c r="A85" s="10">
        <v>40225</v>
      </c>
      <c r="B85" s="10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48"/>
      <c r="T85" s="12"/>
      <c r="U85" s="23"/>
      <c r="V85" s="23"/>
    </row>
    <row r="86" spans="1:22">
      <c r="A86" s="10">
        <v>40230</v>
      </c>
      <c r="B86" s="10" t="s">
        <v>155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48"/>
      <c r="T86" s="12"/>
      <c r="U86" s="23"/>
      <c r="V86" s="23"/>
    </row>
    <row r="87" spans="1:22">
      <c r="A87" s="10">
        <v>40235</v>
      </c>
      <c r="B87" s="10" t="s">
        <v>156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48"/>
      <c r="T87" s="12"/>
      <c r="U87" s="23"/>
      <c r="V87" s="23"/>
    </row>
    <row r="88" spans="1:22">
      <c r="A88" s="10">
        <v>40241</v>
      </c>
      <c r="B88" s="10" t="s">
        <v>157</v>
      </c>
      <c r="C88" s="11"/>
      <c r="D88" s="11"/>
      <c r="E88" s="14"/>
      <c r="F88" s="14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48"/>
      <c r="T88" s="12"/>
      <c r="U88" s="23"/>
      <c r="V88" s="23"/>
    </row>
    <row r="89" spans="1:22">
      <c r="A89" s="10">
        <v>40243</v>
      </c>
      <c r="B89" s="10" t="s">
        <v>158</v>
      </c>
      <c r="C89" s="11"/>
      <c r="D89" s="11"/>
      <c r="E89" s="14"/>
      <c r="F89" s="14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48"/>
      <c r="T89" s="12"/>
      <c r="U89" s="23"/>
      <c r="V89" s="23"/>
    </row>
    <row r="90" spans="1:22">
      <c r="A90" s="10">
        <v>40244</v>
      </c>
      <c r="B90" s="10" t="s">
        <v>159</v>
      </c>
      <c r="C90" s="11"/>
      <c r="D90" s="11"/>
      <c r="E90" s="14"/>
      <c r="F90" s="14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48"/>
      <c r="T90" s="12"/>
      <c r="U90" s="23"/>
      <c r="V90" s="23"/>
    </row>
    <row r="91" spans="1:22">
      <c r="A91" s="10">
        <v>40245</v>
      </c>
      <c r="B91" s="10" t="s">
        <v>160</v>
      </c>
      <c r="C91" s="11"/>
      <c r="D91" s="11"/>
      <c r="E91" s="14"/>
      <c r="F91" s="14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48"/>
      <c r="T91" s="12"/>
      <c r="U91" s="23"/>
      <c r="V91" s="23"/>
    </row>
    <row r="92" spans="1:22">
      <c r="A92" s="10">
        <v>40246</v>
      </c>
      <c r="B92" s="10" t="s">
        <v>161</v>
      </c>
      <c r="C92" s="11"/>
      <c r="D92" s="11"/>
      <c r="E92" s="14"/>
      <c r="F92" s="14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48"/>
      <c r="T92" s="12"/>
      <c r="U92" s="23"/>
      <c r="V92" s="23"/>
    </row>
    <row r="93" spans="1:22">
      <c r="A93" s="10">
        <v>40247</v>
      </c>
      <c r="B93" s="10" t="s">
        <v>162</v>
      </c>
      <c r="C93" s="11"/>
      <c r="D93" s="11"/>
      <c r="E93" s="14"/>
      <c r="F93" s="14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48"/>
      <c r="T93" s="12"/>
      <c r="U93" s="23"/>
      <c r="V93" s="23"/>
    </row>
    <row r="94" spans="1:22"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48"/>
      <c r="T94" s="12"/>
      <c r="U94" s="23"/>
      <c r="V94" s="23"/>
    </row>
    <row r="95" spans="1:22">
      <c r="A95" s="10">
        <v>40300</v>
      </c>
      <c r="B95" s="10" t="s">
        <v>163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48"/>
      <c r="T95" s="12"/>
      <c r="U95" s="23"/>
      <c r="V95" s="23"/>
    </row>
    <row r="96" spans="1:22"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48"/>
      <c r="T96" s="12"/>
      <c r="U96" s="23"/>
      <c r="V96" s="23"/>
    </row>
    <row r="97" spans="1:22">
      <c r="A97" s="10">
        <v>40400</v>
      </c>
      <c r="B97" s="10" t="s">
        <v>164</v>
      </c>
      <c r="C97" s="11"/>
      <c r="D97" s="11"/>
      <c r="E97" s="14"/>
      <c r="F97" s="14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48"/>
      <c r="T97" s="12"/>
      <c r="U97" s="23"/>
      <c r="V97" s="23"/>
    </row>
    <row r="98" spans="1:22">
      <c r="A98" s="10">
        <v>40410</v>
      </c>
      <c r="B98" s="10" t="s">
        <v>165</v>
      </c>
      <c r="C98" s="11"/>
      <c r="D98" s="11"/>
      <c r="E98" s="14"/>
      <c r="F98" s="14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48"/>
      <c r="T98" s="12"/>
      <c r="U98" s="23"/>
      <c r="V98" s="23"/>
    </row>
    <row r="99" spans="1:22">
      <c r="A99" s="10">
        <v>40413</v>
      </c>
      <c r="B99" s="10" t="s">
        <v>166</v>
      </c>
      <c r="C99" s="11"/>
      <c r="D99" s="11"/>
      <c r="E99" s="14"/>
      <c r="F99" s="14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48"/>
      <c r="T99" s="12"/>
      <c r="U99" s="23"/>
      <c r="V99" s="23"/>
    </row>
    <row r="100" spans="1:22">
      <c r="A100" s="68">
        <v>40414</v>
      </c>
      <c r="B100" s="68" t="s">
        <v>167</v>
      </c>
      <c r="C100" s="24"/>
      <c r="D100" s="24"/>
      <c r="E100" s="26"/>
      <c r="F100" s="26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142"/>
      <c r="T100" s="12"/>
      <c r="U100" s="123"/>
      <c r="V100" s="117"/>
    </row>
    <row r="101" spans="1:22">
      <c r="A101" s="37"/>
      <c r="B101" s="144" t="s">
        <v>168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42">
        <f t="shared" ref="S101" si="9">SUM(S84:S87,S95:S100)-S89-S91</f>
        <v>0</v>
      </c>
      <c r="T101" s="39"/>
      <c r="U101" s="38">
        <f>SUM(U84:U87,U95:U100)-U89-U91</f>
        <v>0</v>
      </c>
      <c r="V101" s="38"/>
    </row>
    <row r="102" spans="1:22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48"/>
      <c r="T102" s="12"/>
    </row>
    <row r="103" spans="1:22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48"/>
      <c r="T103" s="12"/>
    </row>
    <row r="104" spans="1:22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48"/>
      <c r="T104" s="12"/>
    </row>
    <row r="105" spans="1:22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48"/>
      <c r="T105" s="12"/>
    </row>
    <row r="106" spans="1:22" ht="77.25" hidden="1">
      <c r="C106" s="147" t="s">
        <v>11</v>
      </c>
      <c r="D106" s="147" t="s">
        <v>13</v>
      </c>
      <c r="E106" s="147" t="s">
        <v>15</v>
      </c>
      <c r="F106" s="147" t="s">
        <v>17</v>
      </c>
      <c r="G106" s="147" t="s">
        <v>20</v>
      </c>
      <c r="H106" s="147" t="s">
        <v>24</v>
      </c>
      <c r="I106" s="147" t="s">
        <v>26</v>
      </c>
      <c r="J106" s="147" t="s">
        <v>28</v>
      </c>
      <c r="K106" s="147" t="s">
        <v>30</v>
      </c>
      <c r="L106" s="147" t="s">
        <v>32</v>
      </c>
      <c r="M106" s="147" t="s">
        <v>34</v>
      </c>
      <c r="N106" s="147" t="s">
        <v>36</v>
      </c>
      <c r="O106" s="147" t="s">
        <v>38</v>
      </c>
      <c r="P106" s="147" t="s">
        <v>40</v>
      </c>
      <c r="Q106" s="147" t="s">
        <v>42</v>
      </c>
      <c r="R106" s="147" t="s">
        <v>44</v>
      </c>
      <c r="S106" s="149"/>
      <c r="T106" s="148"/>
      <c r="U106" s="147"/>
      <c r="V106" s="7"/>
    </row>
    <row r="107" spans="1:22" hidden="1">
      <c r="B107" s="150"/>
      <c r="C107" s="11">
        <v>1394780</v>
      </c>
      <c r="D107" s="11">
        <v>153220</v>
      </c>
      <c r="E107" s="11">
        <v>82612</v>
      </c>
      <c r="F107" s="11">
        <v>42918</v>
      </c>
      <c r="G107" s="11">
        <v>521464</v>
      </c>
      <c r="H107" s="11">
        <v>1800806</v>
      </c>
      <c r="I107" s="11">
        <v>181596</v>
      </c>
      <c r="J107" s="11">
        <v>883433</v>
      </c>
      <c r="K107" s="11">
        <v>0</v>
      </c>
      <c r="L107" s="11">
        <v>329786</v>
      </c>
      <c r="M107" s="11">
        <v>44981</v>
      </c>
      <c r="N107" s="11">
        <v>437998</v>
      </c>
      <c r="O107" s="11">
        <v>121029</v>
      </c>
      <c r="P107" s="11">
        <v>543411</v>
      </c>
      <c r="Q107" s="11">
        <v>771975</v>
      </c>
      <c r="R107" s="11">
        <v>1150815</v>
      </c>
      <c r="S107" s="48"/>
      <c r="T107" s="12"/>
      <c r="U107" s="11"/>
      <c r="V107" s="7"/>
    </row>
    <row r="108" spans="1:22" hidden="1">
      <c r="B108" s="150"/>
      <c r="C108" s="11">
        <v>0</v>
      </c>
      <c r="D108" s="11">
        <v>0</v>
      </c>
      <c r="E108" s="11">
        <v>0</v>
      </c>
      <c r="F108" s="11">
        <v>0</v>
      </c>
      <c r="G108" s="11">
        <v>95040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48"/>
      <c r="T108" s="12"/>
      <c r="U108" s="11"/>
      <c r="V108" s="7"/>
    </row>
    <row r="109" spans="1:22" hidden="1">
      <c r="B109" s="150"/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48"/>
      <c r="T109" s="12"/>
      <c r="U109" s="11"/>
      <c r="V109" s="7"/>
    </row>
    <row r="110" spans="1:22" hidden="1">
      <c r="B110" s="150"/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48"/>
      <c r="T110" s="12"/>
      <c r="U110" s="11"/>
      <c r="V110" s="7"/>
    </row>
    <row r="111" spans="1:22" hidden="1">
      <c r="B111" s="150"/>
      <c r="C111" s="11">
        <v>30786</v>
      </c>
      <c r="D111" s="11">
        <v>3383</v>
      </c>
      <c r="E111" s="11">
        <v>2687</v>
      </c>
      <c r="F111" s="11">
        <v>938</v>
      </c>
      <c r="G111" s="11">
        <v>504</v>
      </c>
      <c r="H111" s="11">
        <v>36473</v>
      </c>
      <c r="I111" s="11">
        <v>4009</v>
      </c>
      <c r="J111" s="11">
        <v>19177</v>
      </c>
      <c r="K111" s="11">
        <v>0</v>
      </c>
      <c r="L111" s="11">
        <v>7280</v>
      </c>
      <c r="M111" s="11">
        <v>993</v>
      </c>
      <c r="N111" s="11">
        <v>9669</v>
      </c>
      <c r="O111" s="11">
        <v>2673</v>
      </c>
      <c r="P111" s="11">
        <v>480</v>
      </c>
      <c r="Q111" s="11">
        <v>720</v>
      </c>
      <c r="R111" s="11">
        <v>12864</v>
      </c>
      <c r="S111" s="48"/>
      <c r="T111" s="12"/>
      <c r="U111" s="11"/>
      <c r="V111" s="7"/>
    </row>
    <row r="112" spans="1:22" hidden="1">
      <c r="B112" s="150"/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48"/>
      <c r="T112" s="12"/>
      <c r="U112" s="11"/>
      <c r="V112" s="7"/>
    </row>
    <row r="113" spans="1:22" hidden="1">
      <c r="B113" s="150"/>
      <c r="C113" s="11">
        <v>0</v>
      </c>
      <c r="D113" s="11">
        <v>0</v>
      </c>
      <c r="E113" s="11">
        <v>0</v>
      </c>
      <c r="F113" s="11">
        <v>0</v>
      </c>
      <c r="G113" s="11">
        <v>57200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9600</v>
      </c>
      <c r="Q113" s="11">
        <v>8400</v>
      </c>
      <c r="R113" s="11">
        <v>18000</v>
      </c>
      <c r="S113" s="48"/>
      <c r="T113" s="12"/>
      <c r="U113" s="11"/>
      <c r="V113" s="7"/>
    </row>
    <row r="114" spans="1:22" hidden="1">
      <c r="B114" s="150"/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48"/>
      <c r="T114" s="12"/>
      <c r="U114" s="11"/>
      <c r="V114" s="7"/>
    </row>
    <row r="115" spans="1:22" hidden="1">
      <c r="A115" s="49"/>
      <c r="B115" s="49"/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49"/>
      <c r="T115" s="49"/>
      <c r="V115" s="7"/>
    </row>
    <row r="116" spans="1:22" hidden="1">
      <c r="A116" s="49"/>
      <c r="B116" s="49"/>
      <c r="C116" s="11">
        <v>1425566</v>
      </c>
      <c r="D116" s="11">
        <v>156603</v>
      </c>
      <c r="E116" s="11">
        <v>85299</v>
      </c>
      <c r="F116" s="11">
        <v>43856</v>
      </c>
      <c r="G116" s="11">
        <v>674208</v>
      </c>
      <c r="H116" s="11">
        <v>1837279</v>
      </c>
      <c r="I116" s="11">
        <v>185605</v>
      </c>
      <c r="J116" s="11">
        <v>902610</v>
      </c>
      <c r="K116" s="11">
        <v>0</v>
      </c>
      <c r="L116" s="11">
        <v>337066</v>
      </c>
      <c r="M116" s="11">
        <v>45974</v>
      </c>
      <c r="N116" s="11">
        <v>447667</v>
      </c>
      <c r="O116" s="11">
        <v>123702</v>
      </c>
      <c r="P116" s="11">
        <v>553491</v>
      </c>
      <c r="Q116" s="11">
        <v>781095</v>
      </c>
      <c r="R116" s="11">
        <v>1181679</v>
      </c>
      <c r="S116" s="49"/>
      <c r="T116" s="49"/>
    </row>
    <row r="117" spans="1:22" hidden="1">
      <c r="A117" s="49"/>
      <c r="B117" s="49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49"/>
      <c r="T117" s="49"/>
    </row>
    <row r="118" spans="1:22" hidden="1">
      <c r="A118" s="49"/>
      <c r="B118" s="49"/>
      <c r="C118" s="152"/>
      <c r="D118" s="152"/>
      <c r="E118" s="152"/>
      <c r="F118" s="152"/>
      <c r="G118" s="152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49"/>
      <c r="T118" s="49"/>
    </row>
    <row r="119" spans="1:22" hidden="1">
      <c r="A119" s="49"/>
      <c r="B119" s="49"/>
      <c r="C119" s="153"/>
      <c r="D119" s="153"/>
      <c r="E119" s="153"/>
      <c r="F119" s="153"/>
      <c r="G119" s="153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49"/>
      <c r="T119" s="49"/>
    </row>
    <row r="120" spans="1:22" hidden="1">
      <c r="A120" s="49"/>
      <c r="B120" s="49"/>
      <c r="C120" s="153"/>
      <c r="D120" s="153"/>
      <c r="E120" s="153"/>
      <c r="F120" s="153"/>
      <c r="G120" s="153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49"/>
      <c r="T120" s="49"/>
    </row>
    <row r="121" spans="1:22" hidden="1">
      <c r="A121" s="49"/>
      <c r="B121" s="49"/>
      <c r="C121" s="153"/>
      <c r="D121" s="153"/>
      <c r="E121" s="153"/>
      <c r="F121" s="153"/>
      <c r="G121" s="153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49"/>
      <c r="T121" s="49"/>
    </row>
    <row r="122" spans="1:22" hidden="1">
      <c r="A122" s="49"/>
      <c r="B122" s="49"/>
      <c r="C122" s="153"/>
      <c r="D122" s="153"/>
      <c r="E122" s="153"/>
      <c r="F122" s="153"/>
      <c r="G122" s="153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49"/>
      <c r="T122" s="49"/>
    </row>
    <row r="123" spans="1:22" hidden="1">
      <c r="A123" s="49"/>
      <c r="B123" s="49"/>
      <c r="C123" s="153"/>
      <c r="D123" s="153"/>
      <c r="E123" s="153"/>
      <c r="F123" s="153"/>
      <c r="G123" s="153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49"/>
      <c r="T123" s="49"/>
    </row>
    <row r="124" spans="1:22" hidden="1">
      <c r="A124" s="49"/>
      <c r="B124" s="49"/>
      <c r="C124" s="153"/>
      <c r="D124" s="153"/>
      <c r="E124" s="153"/>
      <c r="F124" s="153"/>
      <c r="G124" s="153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49"/>
      <c r="T124" s="49"/>
    </row>
    <row r="125" spans="1:22" hidden="1">
      <c r="A125" s="49"/>
      <c r="B125" s="49"/>
      <c r="C125" s="153"/>
      <c r="D125" s="153"/>
      <c r="E125" s="153"/>
      <c r="F125" s="153"/>
      <c r="G125" s="153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49"/>
      <c r="T125" s="49"/>
    </row>
    <row r="126" spans="1:22" hidden="1">
      <c r="A126" s="49"/>
      <c r="B126" s="49"/>
      <c r="C126" s="153"/>
      <c r="D126" s="153"/>
      <c r="E126" s="153"/>
      <c r="F126" s="153"/>
      <c r="G126" s="153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49"/>
      <c r="T126" s="49"/>
    </row>
    <row r="127" spans="1:22" hidden="1">
      <c r="B127" s="155"/>
      <c r="C127" s="159"/>
      <c r="D127" s="159"/>
      <c r="E127" s="159"/>
      <c r="F127" s="159"/>
      <c r="G127" s="159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161"/>
      <c r="T127" s="123"/>
    </row>
    <row r="128" spans="1:22" hidden="1">
      <c r="C128" s="165"/>
      <c r="D128" s="165"/>
      <c r="E128" s="165"/>
      <c r="F128" s="165"/>
      <c r="G128" s="165"/>
    </row>
    <row r="129" spans="3:7" hidden="1">
      <c r="C129" s="165"/>
      <c r="D129" s="165"/>
      <c r="E129" s="165"/>
      <c r="F129" s="165"/>
      <c r="G129" s="165"/>
    </row>
  </sheetData>
  <mergeCells count="1">
    <mergeCell ref="A79:B7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DCTA</vt:lpstr>
      <vt:lpstr>NTMC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Duffy</dc:creator>
  <cp:lastModifiedBy>John Duffy</cp:lastModifiedBy>
  <cp:lastPrinted>2019-11-21T17:03:00Z</cp:lastPrinted>
  <dcterms:created xsi:type="dcterms:W3CDTF">2019-11-19T21:47:35Z</dcterms:created>
  <dcterms:modified xsi:type="dcterms:W3CDTF">2019-12-12T15:26:01Z</dcterms:modified>
</cp:coreProperties>
</file>