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 FOLDER\Budget Office\Budget\2022.2023 Budget\FY23 Budget Document &amp; Schedules\"/>
    </mc:Choice>
  </mc:AlternateContent>
  <xr:revisionPtr revIDLastSave="0" documentId="13_ncr:1_{9F5B4BBE-D130-4CB5-ABCB-153FD0947CD4}" xr6:coauthVersionLast="47" xr6:coauthVersionMax="47" xr10:uidLastSave="{00000000-0000-0000-0000-000000000000}"/>
  <bookViews>
    <workbookView xWindow="-28920" yWindow="-120" windowWidth="29040" windowHeight="15840" xr2:uid="{80ED8B51-6DE9-4BAD-B3EB-9ABCB2928E10}"/>
  </bookViews>
  <sheets>
    <sheet name="FY23 Adopted Budge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dj">[1]Budget!$A$2</definedName>
    <definedName name="All" localSheetId="0">#REF!</definedName>
    <definedName name="All">#REF!</definedName>
    <definedName name="Budget2006" localSheetId="0">#REF!</definedName>
    <definedName name="Budget2006">#REF!</definedName>
    <definedName name="Budget2007" localSheetId="0">#REF!</definedName>
    <definedName name="Budget2007">#REF!</definedName>
    <definedName name="Commercial_Inside_Volume_Base">'[2]Volume Input'!$L$24</definedName>
    <definedName name="_xlnm.Database" localSheetId="0">#REF!</definedName>
    <definedName name="_xlnm.Database">#REF!</definedName>
    <definedName name="Denton_County_Growth_Forecast___COG_1_14_05" localSheetId="0">#REF!</definedName>
    <definedName name="Denton_County_Growth_Forecast___COG_1_14_05">#REF!</definedName>
    <definedName name="Forecast2006" localSheetId="0">#REF!</definedName>
    <definedName name="Forecast2006">#REF!</definedName>
    <definedName name="FuelPricePerGallon" localSheetId="0">#REF!</definedName>
    <definedName name="FuelPricePerGallon">#REF!</definedName>
    <definedName name="FuelPricePerLiter" localSheetId="0">#REF!</definedName>
    <definedName name="FuelPricePerLiter">#REF!</definedName>
    <definedName name="g_501" localSheetId="0">'[3]2009 Revenue Budget'!#REF!</definedName>
    <definedName name="g_501">'[3]2009 Revenue Budget'!#REF!</definedName>
    <definedName name="g_502" localSheetId="0">'[3]2009 Revenue Budget'!#REF!</definedName>
    <definedName name="g_502">'[3]2009 Revenue Budget'!#REF!</definedName>
    <definedName name="g_503" localSheetId="0">'[3]2009 Revenue Budget'!#REF!</definedName>
    <definedName name="g_503">'[3]2009 Revenue Budget'!#REF!</definedName>
    <definedName name="g_504" localSheetId="0">'[3]2009 Revenue Budget'!#REF!</definedName>
    <definedName name="g_504">'[3]2009 Revenue Budget'!#REF!</definedName>
    <definedName name="g_505" localSheetId="0">'[3]2009 Revenue Budget'!#REF!</definedName>
    <definedName name="g_505">'[3]2009 Revenue Budget'!#REF!</definedName>
    <definedName name="g_506" localSheetId="0">'[3]2009 Revenue Budget'!#REF!</definedName>
    <definedName name="g_506">'[3]2009 Revenue Budget'!#REF!</definedName>
    <definedName name="g_509" localSheetId="0">'[3]2009 Revenue Budget'!#REF!</definedName>
    <definedName name="g_509">'[3]2009 Revenue Budget'!#REF!</definedName>
    <definedName name="g_510" localSheetId="0">'[3]2009 Revenue Budget'!#REF!</definedName>
    <definedName name="g_510">'[3]2009 Revenue Budget'!#REF!</definedName>
    <definedName name="g_512" localSheetId="0">'[3]2009 Revenue Budget'!#REF!</definedName>
    <definedName name="g_512">'[3]2009 Revenue Budget'!#REF!</definedName>
    <definedName name="g_513" localSheetId="0">'[3]2009 Revenue Budget'!#REF!</definedName>
    <definedName name="g_513">'[3]2009 Revenue Budget'!#REF!</definedName>
    <definedName name="GallonToLiterConversion" localSheetId="0">#REF!</definedName>
    <definedName name="GallonToLiterConversion">#REF!</definedName>
    <definedName name="gt_501" localSheetId="0">'[3]2009 Revenue Budget'!#REF!</definedName>
    <definedName name="gt_501">'[3]2009 Revenue Budget'!#REF!</definedName>
    <definedName name="gt_502" localSheetId="0">'[3]2009 Revenue Budget'!#REF!</definedName>
    <definedName name="gt_502">'[3]2009 Revenue Budget'!#REF!</definedName>
    <definedName name="gt_503" localSheetId="0">'[3]2009 Revenue Budget'!#REF!</definedName>
    <definedName name="gt_503">'[3]2009 Revenue Budget'!#REF!</definedName>
    <definedName name="gt_504" localSheetId="0">'[3]2009 Revenue Budget'!#REF!</definedName>
    <definedName name="gt_504">'[3]2009 Revenue Budget'!#REF!</definedName>
    <definedName name="gt_505" localSheetId="0">'[3]2009 Revenue Budget'!#REF!</definedName>
    <definedName name="gt_505">'[3]2009 Revenue Budget'!#REF!</definedName>
    <definedName name="gt_506" localSheetId="0">'[3]2009 Revenue Budget'!#REF!</definedName>
    <definedName name="gt_506">'[3]2009 Revenue Budget'!#REF!</definedName>
    <definedName name="gt_509" localSheetId="0">'[3]2009 Revenue Budget'!#REF!</definedName>
    <definedName name="gt_509">'[3]2009 Revenue Budget'!#REF!</definedName>
    <definedName name="gt_510" localSheetId="0">'[3]2009 Revenue Budget'!#REF!</definedName>
    <definedName name="gt_510">'[3]2009 Revenue Budget'!#REF!</definedName>
    <definedName name="gt_512" localSheetId="0">'[3]2009 Revenue Budget'!#REF!</definedName>
    <definedName name="gt_512">'[3]2009 Revenue Budget'!#REF!</definedName>
    <definedName name="gt_513" localSheetId="0">'[3]2009 Revenue Budget'!#REF!</definedName>
    <definedName name="gt_513">'[3]2009 Revenue Budget'!#REF!</definedName>
    <definedName name="L">#REF!</definedName>
    <definedName name="MachinistOTRate" localSheetId="0">'[4]MOW Labor'!#REF!</definedName>
    <definedName name="MachinistOTRate">'[4]MOW Labor'!#REF!</definedName>
    <definedName name="MachinistOTRate2">'[5]MOW Labor'!#REF!</definedName>
    <definedName name="MOELead" localSheetId="0">[4]Budget!#REF!</definedName>
    <definedName name="MOELead">[4]Budget!#REF!</definedName>
    <definedName name="MOETotals" localSheetId="0">[4]Budget!#REF!</definedName>
    <definedName name="MOETotals">[4]Budget!#REF!</definedName>
    <definedName name="MOWLead" localSheetId="0">[4]Budget!#REF!</definedName>
    <definedName name="MOWLead">[4]Budget!#REF!</definedName>
    <definedName name="MOWTotals" localSheetId="0">[4]Budget!#REF!</definedName>
    <definedName name="MOWTotals">[4]Budget!#REF!</definedName>
    <definedName name="o_501" localSheetId="0">'[3]2009 Revenue Budget'!#REF!</definedName>
    <definedName name="o_501">'[3]2009 Revenue Budget'!#REF!</definedName>
    <definedName name="o_502" localSheetId="0">'[3]2009 Revenue Budget'!#REF!</definedName>
    <definedName name="o_502">'[3]2009 Revenue Budget'!#REF!</definedName>
    <definedName name="o_503" localSheetId="0">'[3]2009 Revenue Budget'!#REF!</definedName>
    <definedName name="o_503">'[3]2009 Revenue Budget'!#REF!</definedName>
    <definedName name="o_504" localSheetId="0">'[3]2009 Revenue Budget'!#REF!</definedName>
    <definedName name="o_504">'[3]2009 Revenue Budget'!#REF!</definedName>
    <definedName name="o_505" localSheetId="0">'[3]2009 Revenue Budget'!#REF!</definedName>
    <definedName name="o_505">'[3]2009 Revenue Budget'!#REF!</definedName>
    <definedName name="o_506" localSheetId="0">'[3]2009 Revenue Budget'!#REF!</definedName>
    <definedName name="o_506">'[3]2009 Revenue Budget'!#REF!</definedName>
    <definedName name="o_508" localSheetId="0">'[3]2009 Revenue Budget'!#REF!</definedName>
    <definedName name="o_508">'[3]2009 Revenue Budget'!#REF!</definedName>
    <definedName name="o_509" localSheetId="0">'[3]2009 Revenue Budget'!#REF!</definedName>
    <definedName name="o_509">'[3]2009 Revenue Budget'!#REF!</definedName>
    <definedName name="o_512" localSheetId="0">'[3]2009 Revenue Budget'!#REF!</definedName>
    <definedName name="o_512">'[3]2009 Revenue Budget'!#REF!</definedName>
    <definedName name="o_513" localSheetId="0">'[3]2009 Revenue Budget'!#REF!</definedName>
    <definedName name="o_513">'[3]2009 Revenue Budget'!#REF!</definedName>
    <definedName name="oi_407" localSheetId="0">'[3]2009 Revenue Budget'!#REF!</definedName>
    <definedName name="oi_407">'[3]2009 Revenue Budget'!#REF!</definedName>
    <definedName name="oi_408" localSheetId="0">'[3]2009 Revenue Budget'!#REF!</definedName>
    <definedName name="oi_408">'[3]2009 Revenue Budget'!#REF!</definedName>
    <definedName name="oi_411" localSheetId="0">'[3]2009 Revenue Budget'!#REF!</definedName>
    <definedName name="oi_411">'[3]2009 Revenue Budget'!#REF!</definedName>
    <definedName name="oi_413" localSheetId="0">'[3]2009 Revenue Budget'!#REF!</definedName>
    <definedName name="oi_413">'[3]2009 Revenue Budget'!#REF!</definedName>
    <definedName name="oit_407" localSheetId="0">'[3]2009 Revenue Budget'!#REF!</definedName>
    <definedName name="oit_407">'[3]2009 Revenue Budget'!#REF!</definedName>
    <definedName name="oit_408" localSheetId="0">'[3]2009 Revenue Budget'!#REF!</definedName>
    <definedName name="oit_408">'[3]2009 Revenue Budget'!#REF!</definedName>
    <definedName name="oit_411" localSheetId="0">'[3]2009 Revenue Budget'!#REF!</definedName>
    <definedName name="oit_411">'[3]2009 Revenue Budget'!#REF!</definedName>
    <definedName name="oit_413" localSheetId="0">'[3]2009 Revenue Budget'!#REF!</definedName>
    <definedName name="oit_413">'[3]2009 Revenue Budget'!#REF!</definedName>
    <definedName name="ot_501" localSheetId="0">'[3]2009 Revenue Budget'!#REF!</definedName>
    <definedName name="ot_501">'[3]2009 Revenue Budget'!#REF!</definedName>
    <definedName name="ot_502" localSheetId="0">'[3]2009 Revenue Budget'!#REF!</definedName>
    <definedName name="ot_502">'[3]2009 Revenue Budget'!#REF!</definedName>
    <definedName name="ot_503" localSheetId="0">'[3]2009 Revenue Budget'!#REF!</definedName>
    <definedName name="ot_503">'[3]2009 Revenue Budget'!#REF!</definedName>
    <definedName name="ot_504" localSheetId="0">'[3]2009 Revenue Budget'!#REF!</definedName>
    <definedName name="ot_504">'[3]2009 Revenue Budget'!#REF!</definedName>
    <definedName name="ot_505" localSheetId="0">'[3]2009 Revenue Budget'!#REF!</definedName>
    <definedName name="ot_505">'[3]2009 Revenue Budget'!#REF!</definedName>
    <definedName name="ot_506" localSheetId="0">'[3]2009 Revenue Budget'!#REF!</definedName>
    <definedName name="ot_506">'[3]2009 Revenue Budget'!#REF!</definedName>
    <definedName name="ot_508" localSheetId="0">'[3]2009 Revenue Budget'!#REF!</definedName>
    <definedName name="ot_508">'[3]2009 Revenue Budget'!#REF!</definedName>
    <definedName name="ot_509" localSheetId="0">'[3]2009 Revenue Budget'!#REF!</definedName>
    <definedName name="ot_509">'[3]2009 Revenue Budget'!#REF!</definedName>
    <definedName name="ot_512" localSheetId="0">'[3]2009 Revenue Budget'!#REF!</definedName>
    <definedName name="ot_512">'[3]2009 Revenue Budget'!#REF!</definedName>
    <definedName name="ot_513" localSheetId="0">'[3]2009 Revenue Budget'!#REF!</definedName>
    <definedName name="ot_513">'[3]2009 Revenue Budget'!#REF!</definedName>
    <definedName name="PitBallastPerTon" localSheetId="0">'[4]MOW Expenses'!#REF!</definedName>
    <definedName name="PitBallastPerTon">'[4]MOW Expenses'!#REF!</definedName>
    <definedName name="_xlnm.Print_Area" localSheetId="0">'FY23 Adopted Budget'!$A$1:$BF$84</definedName>
    <definedName name="_xlnm.Print_Titles" localSheetId="0">'FY23 Adopted Budget'!$A:$B,'FY23 Adopted Budget'!$1:$1</definedName>
    <definedName name="rate" localSheetId="0">#REF!</definedName>
    <definedName name="rate">#REF!</definedName>
    <definedName name="sum_bud_accts" localSheetId="0">'[3]2009 Revenue Budget'!#REF!</definedName>
    <definedName name="sum_bud_accts">'[3]2009 Revenue Budget'!#REF!</definedName>
    <definedName name="sw" localSheetId="0">#REF!</definedName>
    <definedName name="sw">#REF!</definedName>
    <definedName name="TMDCWages" localSheetId="0">#REF!</definedName>
    <definedName name="TMDCWages">#REF!</definedName>
    <definedName name="TrackForemanStdRate" localSheetId="0">'[4]MOW Labor'!#REF!</definedName>
    <definedName name="TrackForemanStdRate">'[4]MOW Labor'!#REF!</definedName>
    <definedName name="TrackFormanOTRate" localSheetId="0">'[4]MOW Labor'!#REF!</definedName>
    <definedName name="TrackFormanOTRate">'[4]MOW Labor'!#REF!</definedName>
    <definedName name="TrackmanOTRate" localSheetId="0">'[4]MOW Labor'!#REF!</definedName>
    <definedName name="TrackmanOTRate">'[4]MOW Labor'!#REF!</definedName>
    <definedName name="TrackmanStdRate" localSheetId="0">'[4]MOW Labor'!#REF!</definedName>
    <definedName name="TrackmanStdRate">'[4]MOW Labor'!#REF!</definedName>
    <definedName name="TransLead" localSheetId="0">[4]Budget!#REF!</definedName>
    <definedName name="TransLead">[4]Budget!#REF!</definedName>
    <definedName name="WheatCarloadConversion" localSheetId="0">#REF!</definedName>
    <definedName name="WheatCarloadConver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BD120" i="1" l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L120" i="1"/>
  <c r="K120" i="1"/>
  <c r="J120" i="1"/>
  <c r="I120" i="1"/>
  <c r="H120" i="1"/>
  <c r="G120" i="1"/>
  <c r="F120" i="1"/>
  <c r="E120" i="1"/>
  <c r="D120" i="1"/>
  <c r="C120" i="1"/>
  <c r="BD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L119" i="1"/>
  <c r="K119" i="1"/>
  <c r="J119" i="1"/>
  <c r="I119" i="1"/>
  <c r="H119" i="1"/>
  <c r="G119" i="1"/>
  <c r="F119" i="1"/>
  <c r="E119" i="1"/>
  <c r="D119" i="1"/>
  <c r="C119" i="1"/>
  <c r="BD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L118" i="1"/>
  <c r="K118" i="1"/>
  <c r="J118" i="1"/>
  <c r="I118" i="1"/>
  <c r="H118" i="1"/>
  <c r="G118" i="1"/>
  <c r="F118" i="1"/>
  <c r="E118" i="1"/>
  <c r="D118" i="1"/>
  <c r="C118" i="1"/>
  <c r="BD117" i="1"/>
  <c r="BA117" i="1"/>
  <c r="AZ117" i="1"/>
  <c r="AY117" i="1"/>
  <c r="AX117" i="1"/>
  <c r="AW117" i="1"/>
  <c r="AV117" i="1"/>
  <c r="AU117" i="1"/>
  <c r="AT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L117" i="1"/>
  <c r="K117" i="1"/>
  <c r="J117" i="1"/>
  <c r="I117" i="1"/>
  <c r="H117" i="1"/>
  <c r="G117" i="1"/>
  <c r="F117" i="1"/>
  <c r="E117" i="1"/>
  <c r="D117" i="1"/>
  <c r="C117" i="1"/>
  <c r="BD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L116" i="1"/>
  <c r="K116" i="1"/>
  <c r="J116" i="1"/>
  <c r="I116" i="1"/>
  <c r="H116" i="1"/>
  <c r="G116" i="1"/>
  <c r="F116" i="1"/>
  <c r="E116" i="1"/>
  <c r="D116" i="1"/>
  <c r="C116" i="1"/>
  <c r="BD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L115" i="1"/>
  <c r="K115" i="1"/>
  <c r="J115" i="1"/>
  <c r="I115" i="1"/>
  <c r="H115" i="1"/>
  <c r="G115" i="1"/>
  <c r="F115" i="1"/>
  <c r="E115" i="1"/>
  <c r="D115" i="1"/>
  <c r="C115" i="1"/>
  <c r="BD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L114" i="1"/>
  <c r="K114" i="1"/>
  <c r="J114" i="1"/>
  <c r="I114" i="1"/>
  <c r="H114" i="1"/>
  <c r="G114" i="1"/>
  <c r="F114" i="1"/>
  <c r="E114" i="1"/>
  <c r="D114" i="1"/>
  <c r="C114" i="1"/>
  <c r="BD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L113" i="1"/>
  <c r="J113" i="1"/>
  <c r="I113" i="1"/>
  <c r="F113" i="1"/>
  <c r="E113" i="1"/>
  <c r="D113" i="1"/>
  <c r="C113" i="1"/>
  <c r="BD112" i="1"/>
  <c r="BA112" i="1"/>
  <c r="AZ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L112" i="1"/>
  <c r="K112" i="1"/>
  <c r="J112" i="1"/>
  <c r="I112" i="1"/>
  <c r="H112" i="1"/>
  <c r="G112" i="1"/>
  <c r="F112" i="1"/>
  <c r="E112" i="1"/>
  <c r="D112" i="1"/>
  <c r="C112" i="1"/>
  <c r="BD111" i="1"/>
  <c r="BA111" i="1"/>
  <c r="AZ111" i="1"/>
  <c r="AZ121" i="1" s="1"/>
  <c r="AY111" i="1"/>
  <c r="AX111" i="1"/>
  <c r="AW111" i="1"/>
  <c r="AV111" i="1"/>
  <c r="AU111" i="1"/>
  <c r="AT111" i="1"/>
  <c r="AT121" i="1" s="1"/>
  <c r="AS111" i="1"/>
  <c r="AR111" i="1"/>
  <c r="AQ111" i="1"/>
  <c r="AP111" i="1"/>
  <c r="AP121" i="1" s="1"/>
  <c r="AO111" i="1"/>
  <c r="AN111" i="1"/>
  <c r="AN121" i="1" s="1"/>
  <c r="AM111" i="1"/>
  <c r="AL111" i="1"/>
  <c r="AK111" i="1"/>
  <c r="AJ111" i="1"/>
  <c r="AI111" i="1"/>
  <c r="AH111" i="1"/>
  <c r="AH121" i="1" s="1"/>
  <c r="AG111" i="1"/>
  <c r="AF111" i="1"/>
  <c r="AE111" i="1"/>
  <c r="AD111" i="1"/>
  <c r="AD121" i="1" s="1"/>
  <c r="AC111" i="1"/>
  <c r="AB111" i="1"/>
  <c r="AB121" i="1" s="1"/>
  <c r="AA111" i="1"/>
  <c r="Z111" i="1"/>
  <c r="Y111" i="1"/>
  <c r="X111" i="1"/>
  <c r="W111" i="1"/>
  <c r="V111" i="1"/>
  <c r="V121" i="1" s="1"/>
  <c r="U111" i="1"/>
  <c r="T111" i="1"/>
  <c r="S111" i="1"/>
  <c r="R111" i="1"/>
  <c r="Q111" i="1"/>
  <c r="P111" i="1"/>
  <c r="P121" i="1" s="1"/>
  <c r="O111" i="1"/>
  <c r="L111" i="1"/>
  <c r="K111" i="1"/>
  <c r="J111" i="1"/>
  <c r="I111" i="1"/>
  <c r="H111" i="1"/>
  <c r="G111" i="1"/>
  <c r="F111" i="1"/>
  <c r="E111" i="1"/>
  <c r="D111" i="1"/>
  <c r="D121" i="1" s="1"/>
  <c r="C111" i="1"/>
  <c r="BD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M110" i="1"/>
  <c r="L110" i="1"/>
  <c r="K110" i="1"/>
  <c r="J110" i="1"/>
  <c r="I110" i="1"/>
  <c r="H110" i="1"/>
  <c r="G110" i="1"/>
  <c r="F110" i="1"/>
  <c r="E110" i="1"/>
  <c r="D110" i="1"/>
  <c r="C110" i="1"/>
  <c r="BD105" i="1"/>
  <c r="BA105" i="1"/>
  <c r="AZ105" i="1"/>
  <c r="AY105" i="1"/>
  <c r="AX105" i="1"/>
  <c r="AW105" i="1"/>
  <c r="AV105" i="1"/>
  <c r="AU105" i="1"/>
  <c r="AT105" i="1"/>
  <c r="AQ105" i="1"/>
  <c r="AP105" i="1"/>
  <c r="AO105" i="1"/>
  <c r="AN105" i="1"/>
  <c r="AM105" i="1"/>
  <c r="AL105" i="1"/>
  <c r="AK105" i="1"/>
  <c r="AI105" i="1"/>
  <c r="AH105" i="1"/>
  <c r="AG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L105" i="1"/>
  <c r="K105" i="1"/>
  <c r="J105" i="1"/>
  <c r="I105" i="1"/>
  <c r="H105" i="1"/>
  <c r="G105" i="1"/>
  <c r="F105" i="1"/>
  <c r="E105" i="1"/>
  <c r="D105" i="1"/>
  <c r="C105" i="1"/>
  <c r="BB104" i="1"/>
  <c r="BF104" i="1" s="1"/>
  <c r="M104" i="1"/>
  <c r="BB103" i="1"/>
  <c r="BF103" i="1" s="1"/>
  <c r="M103" i="1"/>
  <c r="BB102" i="1"/>
  <c r="M102" i="1"/>
  <c r="BB101" i="1"/>
  <c r="M101" i="1"/>
  <c r="BF101" i="1" s="1"/>
  <c r="BB100" i="1"/>
  <c r="BF100" i="1" s="1"/>
  <c r="M100" i="1"/>
  <c r="BB99" i="1"/>
  <c r="BF99" i="1" s="1"/>
  <c r="M99" i="1"/>
  <c r="BB98" i="1"/>
  <c r="M98" i="1"/>
  <c r="BB97" i="1"/>
  <c r="M97" i="1"/>
  <c r="BB96" i="1"/>
  <c r="BF96" i="1" s="1"/>
  <c r="M96" i="1"/>
  <c r="BB95" i="1"/>
  <c r="M95" i="1"/>
  <c r="BB94" i="1"/>
  <c r="M94" i="1"/>
  <c r="BB93" i="1"/>
  <c r="M93" i="1"/>
  <c r="BB92" i="1"/>
  <c r="BF92" i="1" s="1"/>
  <c r="M92" i="1"/>
  <c r="BB91" i="1"/>
  <c r="BF91" i="1" s="1"/>
  <c r="M91" i="1"/>
  <c r="BB90" i="1"/>
  <c r="M90" i="1"/>
  <c r="BB89" i="1"/>
  <c r="M89" i="1"/>
  <c r="BF89" i="1" s="1"/>
  <c r="BB88" i="1"/>
  <c r="BF88" i="1" s="1"/>
  <c r="M88" i="1"/>
  <c r="BB87" i="1"/>
  <c r="BF87" i="1" s="1"/>
  <c r="M87" i="1"/>
  <c r="M105" i="1" s="1"/>
  <c r="AM83" i="1"/>
  <c r="AM84" i="1" s="1"/>
  <c r="BD81" i="1"/>
  <c r="BA81" i="1"/>
  <c r="AZ81" i="1"/>
  <c r="AZ83" i="1" s="1"/>
  <c r="AZ84" i="1" s="1"/>
  <c r="AY81" i="1"/>
  <c r="AX81" i="1"/>
  <c r="AW81" i="1"/>
  <c r="AW83" i="1" s="1"/>
  <c r="AW84" i="1" s="1"/>
  <c r="AV81" i="1"/>
  <c r="AU81" i="1"/>
  <c r="AT81" i="1"/>
  <c r="AR81" i="1"/>
  <c r="AR83" i="1" s="1"/>
  <c r="AR84" i="1" s="1"/>
  <c r="AQ81" i="1"/>
  <c r="AP81" i="1"/>
  <c r="AP83" i="1" s="1"/>
  <c r="AP84" i="1" s="1"/>
  <c r="AO81" i="1"/>
  <c r="AN81" i="1"/>
  <c r="AN83" i="1" s="1"/>
  <c r="AN84" i="1" s="1"/>
  <c r="AM81" i="1"/>
  <c r="AL81" i="1"/>
  <c r="AK81" i="1"/>
  <c r="AK83" i="1" s="1"/>
  <c r="AK84" i="1" s="1"/>
  <c r="AJ81" i="1"/>
  <c r="AI81" i="1"/>
  <c r="AH81" i="1"/>
  <c r="AG81" i="1"/>
  <c r="AF81" i="1"/>
  <c r="AF83" i="1" s="1"/>
  <c r="AF84" i="1" s="1"/>
  <c r="AE81" i="1"/>
  <c r="AD81" i="1"/>
  <c r="AD83" i="1" s="1"/>
  <c r="AD84" i="1" s="1"/>
  <c r="AC81" i="1"/>
  <c r="AB81" i="1"/>
  <c r="AA81" i="1"/>
  <c r="Z81" i="1"/>
  <c r="Y81" i="1"/>
  <c r="Y83" i="1" s="1"/>
  <c r="Y84" i="1" s="1"/>
  <c r="X81" i="1"/>
  <c r="W81" i="1"/>
  <c r="V81" i="1"/>
  <c r="U81" i="1"/>
  <c r="T81" i="1"/>
  <c r="S81" i="1"/>
  <c r="R81" i="1"/>
  <c r="Q81" i="1"/>
  <c r="P81" i="1"/>
  <c r="O81" i="1"/>
  <c r="O83" i="1" s="1"/>
  <c r="O84" i="1" s="1"/>
  <c r="L81" i="1"/>
  <c r="J81" i="1"/>
  <c r="J83" i="1" s="1"/>
  <c r="J84" i="1" s="1"/>
  <c r="I81" i="1"/>
  <c r="F81" i="1"/>
  <c r="E81" i="1"/>
  <c r="E83" i="1" s="1"/>
  <c r="E84" i="1" s="1"/>
  <c r="D81" i="1"/>
  <c r="C81" i="1"/>
  <c r="C83" i="1" s="1"/>
  <c r="C84" i="1" s="1"/>
  <c r="BF80" i="1"/>
  <c r="BB80" i="1"/>
  <c r="M80" i="1"/>
  <c r="BB79" i="1"/>
  <c r="M79" i="1"/>
  <c r="BF79" i="1" s="1"/>
  <c r="BB78" i="1"/>
  <c r="BF78" i="1" s="1"/>
  <c r="M78" i="1"/>
  <c r="BF77" i="1"/>
  <c r="BB77" i="1"/>
  <c r="M77" i="1"/>
  <c r="BB76" i="1"/>
  <c r="BF76" i="1" s="1"/>
  <c r="M76" i="1"/>
  <c r="BB75" i="1"/>
  <c r="M75" i="1"/>
  <c r="BF75" i="1" s="1"/>
  <c r="BF74" i="1"/>
  <c r="BB74" i="1"/>
  <c r="M74" i="1"/>
  <c r="BB73" i="1"/>
  <c r="M73" i="1"/>
  <c r="BB72" i="1"/>
  <c r="BB119" i="1" s="1"/>
  <c r="M72" i="1"/>
  <c r="M119" i="1" s="1"/>
  <c r="BB71" i="1"/>
  <c r="M71" i="1"/>
  <c r="BB70" i="1"/>
  <c r="M70" i="1"/>
  <c r="BF70" i="1" s="1"/>
  <c r="BB69" i="1"/>
  <c r="BF69" i="1" s="1"/>
  <c r="M69" i="1"/>
  <c r="BB68" i="1"/>
  <c r="BF68" i="1" s="1"/>
  <c r="M68" i="1"/>
  <c r="BB67" i="1"/>
  <c r="M67" i="1"/>
  <c r="BF67" i="1" s="1"/>
  <c r="BF66" i="1"/>
  <c r="BB66" i="1"/>
  <c r="M66" i="1"/>
  <c r="BB65" i="1"/>
  <c r="BF65" i="1" s="1"/>
  <c r="M65" i="1"/>
  <c r="BB64" i="1"/>
  <c r="BF64" i="1" s="1"/>
  <c r="M64" i="1"/>
  <c r="AS63" i="1"/>
  <c r="AS117" i="1" s="1"/>
  <c r="M63" i="1"/>
  <c r="M117" i="1" s="1"/>
  <c r="BB62" i="1"/>
  <c r="M62" i="1"/>
  <c r="BF62" i="1" s="1"/>
  <c r="BB61" i="1"/>
  <c r="M61" i="1"/>
  <c r="BF61" i="1" s="1"/>
  <c r="BB60" i="1"/>
  <c r="M60" i="1"/>
  <c r="BF60" i="1" s="1"/>
  <c r="BB59" i="1"/>
  <c r="M59" i="1"/>
  <c r="BF58" i="1"/>
  <c r="BB58" i="1"/>
  <c r="M58" i="1"/>
  <c r="BB57" i="1"/>
  <c r="M57" i="1"/>
  <c r="BF57" i="1" s="1"/>
  <c r="BB56" i="1"/>
  <c r="M56" i="1"/>
  <c r="BF56" i="1" s="1"/>
  <c r="BB55" i="1"/>
  <c r="BB116" i="1" s="1"/>
  <c r="M55" i="1"/>
  <c r="BF54" i="1"/>
  <c r="BB54" i="1"/>
  <c r="M54" i="1"/>
  <c r="BB53" i="1"/>
  <c r="M53" i="1"/>
  <c r="BB52" i="1"/>
  <c r="BF52" i="1" s="1"/>
  <c r="M52" i="1"/>
  <c r="BB51" i="1"/>
  <c r="M51" i="1"/>
  <c r="BF51" i="1" s="1"/>
  <c r="BF50" i="1"/>
  <c r="BB50" i="1"/>
  <c r="M50" i="1"/>
  <c r="BB49" i="1"/>
  <c r="M49" i="1"/>
  <c r="BF49" i="1" s="1"/>
  <c r="BB48" i="1"/>
  <c r="M48" i="1"/>
  <c r="BF48" i="1" s="1"/>
  <c r="BB47" i="1"/>
  <c r="M47" i="1"/>
  <c r="BB46" i="1"/>
  <c r="M46" i="1"/>
  <c r="BF46" i="1" s="1"/>
  <c r="BB45" i="1"/>
  <c r="M45" i="1"/>
  <c r="BF45" i="1" s="1"/>
  <c r="BB44" i="1"/>
  <c r="M44" i="1"/>
  <c r="BF44" i="1" s="1"/>
  <c r="BB43" i="1"/>
  <c r="M43" i="1"/>
  <c r="BF43" i="1" s="1"/>
  <c r="BF42" i="1"/>
  <c r="BB42" i="1"/>
  <c r="M42" i="1"/>
  <c r="BB41" i="1"/>
  <c r="M41" i="1"/>
  <c r="BF41" i="1" s="1"/>
  <c r="BB40" i="1"/>
  <c r="M40" i="1"/>
  <c r="BF40" i="1" s="1"/>
  <c r="BB39" i="1"/>
  <c r="M39" i="1"/>
  <c r="BB38" i="1"/>
  <c r="M38" i="1"/>
  <c r="BF38" i="1" s="1"/>
  <c r="BB37" i="1"/>
  <c r="M37" i="1"/>
  <c r="BB36" i="1"/>
  <c r="M36" i="1"/>
  <c r="BF36" i="1" s="1"/>
  <c r="BB35" i="1"/>
  <c r="K35" i="1"/>
  <c r="K81" i="1" s="1"/>
  <c r="K83" i="1" s="1"/>
  <c r="K84" i="1" s="1"/>
  <c r="BB34" i="1"/>
  <c r="BF34" i="1" s="1"/>
  <c r="M34" i="1"/>
  <c r="BB33" i="1"/>
  <c r="M33" i="1"/>
  <c r="BB32" i="1"/>
  <c r="M32" i="1"/>
  <c r="BB31" i="1"/>
  <c r="K31" i="1"/>
  <c r="H31" i="1"/>
  <c r="M31" i="1" s="1"/>
  <c r="BF31" i="1" s="1"/>
  <c r="G31" i="1"/>
  <c r="G113" i="1" s="1"/>
  <c r="BB30" i="1"/>
  <c r="BF30" i="1" s="1"/>
  <c r="M30" i="1"/>
  <c r="BB29" i="1"/>
  <c r="M29" i="1"/>
  <c r="BF29" i="1" s="1"/>
  <c r="BF28" i="1"/>
  <c r="BB28" i="1"/>
  <c r="M28" i="1"/>
  <c r="BB27" i="1"/>
  <c r="M27" i="1"/>
  <c r="BB26" i="1"/>
  <c r="H26" i="1"/>
  <c r="M26" i="1" s="1"/>
  <c r="BF26" i="1" s="1"/>
  <c r="BB25" i="1"/>
  <c r="M25" i="1"/>
  <c r="BD23" i="1"/>
  <c r="BD83" i="1" s="1"/>
  <c r="BD84" i="1" s="1"/>
  <c r="BA23" i="1"/>
  <c r="AZ23" i="1"/>
  <c r="AX23" i="1"/>
  <c r="AW23" i="1"/>
  <c r="AV23" i="1"/>
  <c r="AU23" i="1"/>
  <c r="AT23" i="1"/>
  <c r="AS23" i="1"/>
  <c r="AR23" i="1"/>
  <c r="AQ23" i="1"/>
  <c r="AQ83" i="1" s="1"/>
  <c r="AQ84" i="1" s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E83" i="1" s="1"/>
  <c r="AE84" i="1" s="1"/>
  <c r="AD23" i="1"/>
  <c r="AC23" i="1"/>
  <c r="AB23" i="1"/>
  <c r="AB83" i="1" s="1"/>
  <c r="AB84" i="1" s="1"/>
  <c r="AA23" i="1"/>
  <c r="AA83" i="1" s="1"/>
  <c r="AA84" i="1" s="1"/>
  <c r="Z23" i="1"/>
  <c r="Y23" i="1"/>
  <c r="X23" i="1"/>
  <c r="W23" i="1"/>
  <c r="V23" i="1"/>
  <c r="U23" i="1"/>
  <c r="T23" i="1"/>
  <c r="T83" i="1" s="1"/>
  <c r="T84" i="1" s="1"/>
  <c r="S23" i="1"/>
  <c r="S83" i="1" s="1"/>
  <c r="S84" i="1" s="1"/>
  <c r="R23" i="1"/>
  <c r="R83" i="1" s="1"/>
  <c r="R84" i="1" s="1"/>
  <c r="Q23" i="1"/>
  <c r="P23" i="1"/>
  <c r="P83" i="1" s="1"/>
  <c r="P84" i="1" s="1"/>
  <c r="O23" i="1"/>
  <c r="L23" i="1"/>
  <c r="K23" i="1"/>
  <c r="J23" i="1"/>
  <c r="I23" i="1"/>
  <c r="H23" i="1"/>
  <c r="G23" i="1"/>
  <c r="F23" i="1"/>
  <c r="F83" i="1" s="1"/>
  <c r="F84" i="1" s="1"/>
  <c r="E23" i="1"/>
  <c r="D23" i="1"/>
  <c r="D83" i="1" s="1"/>
  <c r="D84" i="1" s="1"/>
  <c r="C23" i="1"/>
  <c r="AY22" i="1"/>
  <c r="BB22" i="1" s="1"/>
  <c r="M22" i="1"/>
  <c r="BB21" i="1"/>
  <c r="M21" i="1"/>
  <c r="BB20" i="1"/>
  <c r="M20" i="1"/>
  <c r="BF20" i="1" s="1"/>
  <c r="AY19" i="1"/>
  <c r="BB19" i="1" s="1"/>
  <c r="BF19" i="1" s="1"/>
  <c r="M19" i="1"/>
  <c r="BB18" i="1"/>
  <c r="AY18" i="1"/>
  <c r="M18" i="1"/>
  <c r="BB17" i="1"/>
  <c r="M17" i="1"/>
  <c r="BF17" i="1" s="1"/>
  <c r="BB16" i="1"/>
  <c r="M16" i="1"/>
  <c r="AY15" i="1"/>
  <c r="M15" i="1"/>
  <c r="BB14" i="1"/>
  <c r="M14" i="1"/>
  <c r="BB13" i="1"/>
  <c r="M13" i="1"/>
  <c r="BB12" i="1"/>
  <c r="M12" i="1"/>
  <c r="BB11" i="1"/>
  <c r="M11" i="1"/>
  <c r="BF11" i="1" s="1"/>
  <c r="BB10" i="1"/>
  <c r="M10" i="1"/>
  <c r="BF10" i="1" s="1"/>
  <c r="BB9" i="1"/>
  <c r="BB111" i="1" s="1"/>
  <c r="M9" i="1"/>
  <c r="BD6" i="1"/>
  <c r="AZ6" i="1"/>
  <c r="AX6" i="1"/>
  <c r="AV6" i="1"/>
  <c r="AT6" i="1"/>
  <c r="AS6" i="1"/>
  <c r="AR6" i="1"/>
  <c r="AQ6" i="1"/>
  <c r="AO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Q6" i="1"/>
  <c r="P6" i="1"/>
  <c r="O6" i="1"/>
  <c r="L6" i="1"/>
  <c r="K6" i="1"/>
  <c r="J6" i="1"/>
  <c r="I6" i="1"/>
  <c r="H6" i="1"/>
  <c r="G6" i="1"/>
  <c r="F6" i="1"/>
  <c r="E6" i="1"/>
  <c r="D6" i="1"/>
  <c r="C6" i="1"/>
  <c r="BB4" i="1"/>
  <c r="M4" i="1"/>
  <c r="BB3" i="1"/>
  <c r="BF3" i="1" s="1"/>
  <c r="M3" i="1"/>
  <c r="M6" i="1" s="1"/>
  <c r="BF2" i="1"/>
  <c r="BB2" i="1"/>
  <c r="M2" i="1"/>
  <c r="BF97" i="1" l="1"/>
  <c r="I121" i="1"/>
  <c r="W121" i="1"/>
  <c r="AI121" i="1"/>
  <c r="AU121" i="1"/>
  <c r="BF12" i="1"/>
  <c r="BA83" i="1"/>
  <c r="BA84" i="1" s="1"/>
  <c r="BF33" i="1"/>
  <c r="BF53" i="1"/>
  <c r="J121" i="1"/>
  <c r="X121" i="1"/>
  <c r="AJ121" i="1"/>
  <c r="AV121" i="1"/>
  <c r="H113" i="1"/>
  <c r="H121" i="1" s="1"/>
  <c r="Q83" i="1"/>
  <c r="Q84" i="1" s="1"/>
  <c r="AC83" i="1"/>
  <c r="AC84" i="1" s="1"/>
  <c r="AO83" i="1"/>
  <c r="AO84" i="1" s="1"/>
  <c r="M120" i="1"/>
  <c r="BF98" i="1"/>
  <c r="BB120" i="1"/>
  <c r="U83" i="1"/>
  <c r="U84" i="1" s="1"/>
  <c r="AG83" i="1"/>
  <c r="AG84" i="1" s="1"/>
  <c r="AS81" i="1"/>
  <c r="AS83" i="1" s="1"/>
  <c r="AS84" i="1" s="1"/>
  <c r="BB113" i="1"/>
  <c r="BF39" i="1"/>
  <c r="BF59" i="1"/>
  <c r="M118" i="1"/>
  <c r="BF73" i="1"/>
  <c r="G81" i="1"/>
  <c r="G83" i="1" s="1"/>
  <c r="G84" i="1" s="1"/>
  <c r="V83" i="1"/>
  <c r="V84" i="1" s="1"/>
  <c r="AH83" i="1"/>
  <c r="AH84" i="1" s="1"/>
  <c r="AT83" i="1"/>
  <c r="AT84" i="1" s="1"/>
  <c r="BF93" i="1"/>
  <c r="H81" i="1"/>
  <c r="H83" i="1" s="1"/>
  <c r="H84" i="1" s="1"/>
  <c r="W83" i="1"/>
  <c r="W84" i="1" s="1"/>
  <c r="AI83" i="1"/>
  <c r="AI84" i="1" s="1"/>
  <c r="AU83" i="1"/>
  <c r="AU84" i="1" s="1"/>
  <c r="BB105" i="1"/>
  <c r="O121" i="1"/>
  <c r="AM121" i="1"/>
  <c r="M111" i="1"/>
  <c r="K113" i="1"/>
  <c r="M35" i="1"/>
  <c r="BB114" i="1"/>
  <c r="BF55" i="1"/>
  <c r="I83" i="1"/>
  <c r="I84" i="1" s="1"/>
  <c r="X83" i="1"/>
  <c r="X84" i="1" s="1"/>
  <c r="AJ83" i="1"/>
  <c r="AJ84" i="1" s="1"/>
  <c r="AV83" i="1"/>
  <c r="AV84" i="1" s="1"/>
  <c r="BF94" i="1"/>
  <c r="C121" i="1"/>
  <c r="AC121" i="1"/>
  <c r="AO121" i="1"/>
  <c r="BA121" i="1"/>
  <c r="Y121" i="1"/>
  <c r="AK121" i="1"/>
  <c r="AW121" i="1"/>
  <c r="BF15" i="1"/>
  <c r="Z83" i="1"/>
  <c r="Z84" i="1" s="1"/>
  <c r="AL83" i="1"/>
  <c r="AL84" i="1" s="1"/>
  <c r="AX83" i="1"/>
  <c r="AX84" i="1" s="1"/>
  <c r="E121" i="1"/>
  <c r="S121" i="1"/>
  <c r="AE121" i="1"/>
  <c r="AQ121" i="1"/>
  <c r="Z121" i="1"/>
  <c r="AL121" i="1"/>
  <c r="AX121" i="1"/>
  <c r="AY112" i="1"/>
  <c r="AY121" i="1" s="1"/>
  <c r="BF4" i="1"/>
  <c r="BF6" i="1" s="1"/>
  <c r="BB15" i="1"/>
  <c r="BB115" i="1"/>
  <c r="BF95" i="1"/>
  <c r="F121" i="1"/>
  <c r="T121" i="1"/>
  <c r="AF121" i="1"/>
  <c r="AR121" i="1"/>
  <c r="BF35" i="1"/>
  <c r="BF27" i="1"/>
  <c r="BF21" i="1"/>
  <c r="BF32" i="1"/>
  <c r="BF37" i="1"/>
  <c r="BF47" i="1"/>
  <c r="BF71" i="1"/>
  <c r="BF90" i="1"/>
  <c r="BF102" i="1"/>
  <c r="U121" i="1"/>
  <c r="AG121" i="1"/>
  <c r="BF18" i="1"/>
  <c r="BF16" i="1"/>
  <c r="AA121" i="1"/>
  <c r="BF22" i="1"/>
  <c r="L83" i="1"/>
  <c r="L84" i="1" s="1"/>
  <c r="BF14" i="1"/>
  <c r="M112" i="1"/>
  <c r="BF13" i="1"/>
  <c r="L121" i="1"/>
  <c r="BD121" i="1"/>
  <c r="BD107" i="1"/>
  <c r="G121" i="1"/>
  <c r="AS121" i="1"/>
  <c r="M113" i="1"/>
  <c r="BF120" i="1"/>
  <c r="BF119" i="1"/>
  <c r="K121" i="1"/>
  <c r="BB23" i="1"/>
  <c r="BF105" i="1"/>
  <c r="BB6" i="1"/>
  <c r="M115" i="1"/>
  <c r="BB112" i="1"/>
  <c r="M116" i="1"/>
  <c r="BB118" i="1"/>
  <c r="BF25" i="1"/>
  <c r="BB63" i="1"/>
  <c r="BB117" i="1" s="1"/>
  <c r="M23" i="1"/>
  <c r="M114" i="1"/>
  <c r="AY23" i="1"/>
  <c r="AY83" i="1" s="1"/>
  <c r="AY84" i="1" s="1"/>
  <c r="Q121" i="1"/>
  <c r="M81" i="1"/>
  <c r="R121" i="1"/>
  <c r="BF9" i="1"/>
  <c r="BF72" i="1"/>
  <c r="BF81" i="1" l="1"/>
  <c r="BB81" i="1"/>
  <c r="BB121" i="1"/>
  <c r="BF63" i="1"/>
  <c r="BB83" i="1"/>
  <c r="BB84" i="1" s="1"/>
  <c r="M121" i="1"/>
  <c r="BF112" i="1"/>
  <c r="M83" i="1"/>
  <c r="M84" i="1" s="1"/>
  <c r="BF23" i="1"/>
  <c r="BF111" i="1"/>
  <c r="BF113" i="1"/>
  <c r="BF116" i="1"/>
  <c r="BF115" i="1"/>
  <c r="BF114" i="1"/>
  <c r="BF118" i="1"/>
  <c r="BF117" i="1"/>
  <c r="BF83" i="1" l="1"/>
  <c r="BF84" i="1" s="1"/>
  <c r="BB107" i="1"/>
  <c r="M107" i="1"/>
  <c r="BF121" i="1"/>
  <c r="BF107" i="1" l="1"/>
  <c r="BF108" i="1"/>
</calcChain>
</file>

<file path=xl/sharedStrings.xml><?xml version="1.0" encoding="utf-8"?>
<sst xmlns="http://schemas.openxmlformats.org/spreadsheetml/2006/main" count="168" uniqueCount="167">
  <si>
    <t>Account
Number</t>
  </si>
  <si>
    <t>Account Description</t>
  </si>
  <si>
    <t>FY 2023
100
CEO</t>
  </si>
  <si>
    <t>FY 2023
105
Administration</t>
  </si>
  <si>
    <t>FY 2023
110
Board</t>
  </si>
  <si>
    <t>FY 2023
120
Finance</t>
  </si>
  <si>
    <t>FY 2023
130
Planning</t>
  </si>
  <si>
    <t>FY 2023
140
C&amp;M</t>
  </si>
  <si>
    <t>FY 2023
150
Transit Management</t>
  </si>
  <si>
    <t>FY 2023
170
Human Resources</t>
  </si>
  <si>
    <t>FY 2023
180
Innovation &amp; Technology</t>
  </si>
  <si>
    <t>FY 2023
190
Compliance &amp; Procurement</t>
  </si>
  <si>
    <t>TOTAL
FY 2023
G&amp;A</t>
  </si>
  <si>
    <t>FY 2023
200
UNT</t>
  </si>
  <si>
    <t>FY 2023
701
NTMC UNT</t>
  </si>
  <si>
    <t>FY 2023
210
NCTC</t>
  </si>
  <si>
    <t>FY 2023
702
NTMC NCTC</t>
  </si>
  <si>
    <t>FY 2023
220
Frisco</t>
  </si>
  <si>
    <t>FY 2023
703
NTMC Frisco</t>
  </si>
  <si>
    <t>FY 2023
230
CCT</t>
  </si>
  <si>
    <t>FY 2023
704
NTMC CCT</t>
  </si>
  <si>
    <t>FY 2023
240
MaaS</t>
  </si>
  <si>
    <t>FY 2023
705
NTMC MaaS</t>
  </si>
  <si>
    <t>FY 2023
500
Bus Admin</t>
  </si>
  <si>
    <t>FY 2023
700
NTMC Bus Admin</t>
  </si>
  <si>
    <t>FY 2023
505
Mobility Services</t>
  </si>
  <si>
    <t>FY 2023
510
Fixed 
Route</t>
  </si>
  <si>
    <t>FY 2023
511
Denton
Fixed Route</t>
  </si>
  <si>
    <t>FY 2023
711
NTMC Denton
Fixed Route</t>
  </si>
  <si>
    <t>FY 2023
512
Highland Village
Fixed Route</t>
  </si>
  <si>
    <t>FY 2023
712
NTMC 
Highland Village
Fixed Route</t>
  </si>
  <si>
    <t>FY 2023
513
Lewisville
Fixed Route</t>
  </si>
  <si>
    <t>FY 2023
713
NTMC Lewisville
Fixed Route</t>
  </si>
  <si>
    <t>FY 2023
530
Demand Response</t>
  </si>
  <si>
    <t>FY 2023
730
NTMC Demand Response</t>
  </si>
  <si>
    <t>FY 2023
531
Denton
Demand Response</t>
  </si>
  <si>
    <t>FY 2023
731
NTMC Denton
Demand Response</t>
  </si>
  <si>
    <t>FY 2023
532
HV
Demand Response</t>
  </si>
  <si>
    <t>FY 2023
732
NTMC HV
Demand Response</t>
  </si>
  <si>
    <t>FY 2023
533
Lewisville
Demand Response</t>
  </si>
  <si>
    <t>FY 2023
733
NTMC Lewisville
Demand Response</t>
  </si>
  <si>
    <t>FY 2023
535
Denton
GoZone</t>
  </si>
  <si>
    <t>FY 2023
536
HV
GoZone</t>
  </si>
  <si>
    <t>FY 2023
537
Lewisville
GoZone</t>
  </si>
  <si>
    <t>FY 2023
540
NTX</t>
  </si>
  <si>
    <t>FY 2023
740
NTMC NTX</t>
  </si>
  <si>
    <t>FY 2023
570
Customer Service</t>
  </si>
  <si>
    <t>FY 2023
770
NTMC Customer Service</t>
  </si>
  <si>
    <t>FY 2023
580
S&amp;D</t>
  </si>
  <si>
    <t>FY 2023
780
NTMC S&amp;D</t>
  </si>
  <si>
    <t>FY 2023
590
Maintenance</t>
  </si>
  <si>
    <t>FY 2023
790
NTMC Maintenance</t>
  </si>
  <si>
    <t>TOTAL
FY 2023
Bus
Services
(DCTA + NTMC)</t>
  </si>
  <si>
    <t>TOTAL 
FY 2023
Rail 
Operations</t>
  </si>
  <si>
    <t>TOTAL 
FY 2023 
Proposed
Budget</t>
  </si>
  <si>
    <t>Passenger Revenue (Farebox)</t>
  </si>
  <si>
    <t>Passenger Revenue (VIA Farebox)</t>
  </si>
  <si>
    <t>Contract Revenue</t>
  </si>
  <si>
    <t>TOTAL OPERATING REVENUES</t>
  </si>
  <si>
    <t>Operating Expenses</t>
  </si>
  <si>
    <t>Salary &amp; Wages - Regular</t>
  </si>
  <si>
    <t>Salary &amp; Wages - Overtime</t>
  </si>
  <si>
    <t>Training</t>
  </si>
  <si>
    <t>Paid Time Off</t>
  </si>
  <si>
    <t>ER Medicare &amp; Social Security</t>
  </si>
  <si>
    <t>ER Match - Retirement</t>
  </si>
  <si>
    <t>Health Insurance</t>
  </si>
  <si>
    <t>SUTA</t>
  </si>
  <si>
    <t>FUTA</t>
  </si>
  <si>
    <t>Life &amp; Disability Insurance</t>
  </si>
  <si>
    <t>Vision</t>
  </si>
  <si>
    <t>Vehicle Allowance</t>
  </si>
  <si>
    <t>Cell Phone Allowance</t>
  </si>
  <si>
    <t>Dental</t>
  </si>
  <si>
    <t>TOTAL SALARY &amp; BENEFITS</t>
  </si>
  <si>
    <t>Management Services</t>
  </si>
  <si>
    <t>Advertising</t>
  </si>
  <si>
    <t>Towing</t>
  </si>
  <si>
    <t>Uniforms</t>
  </si>
  <si>
    <t>Service Fees</t>
  </si>
  <si>
    <t>Credit Card Clearing Fees</t>
  </si>
  <si>
    <t>Professional Services</t>
  </si>
  <si>
    <t>General Services</t>
  </si>
  <si>
    <t>Printing</t>
  </si>
  <si>
    <t>Community Involvement</t>
  </si>
  <si>
    <t>Computer &amp; Software Maintenance</t>
  </si>
  <si>
    <t>Legal Fees</t>
  </si>
  <si>
    <t>3rd Party Maintenance</t>
  </si>
  <si>
    <t>Passenger Amenities Maintenance</t>
  </si>
  <si>
    <t>Facilities Maintenance</t>
  </si>
  <si>
    <t>Fuel</t>
  </si>
  <si>
    <t>Small Tools, Safety &amp; Supplies</t>
  </si>
  <si>
    <t>Promotional Supplies</t>
  </si>
  <si>
    <t>Office Supplies</t>
  </si>
  <si>
    <t>Reference Materials &amp; Books</t>
  </si>
  <si>
    <t>Furniture</t>
  </si>
  <si>
    <t>Computer &amp; Software Supplies</t>
  </si>
  <si>
    <t>Postage</t>
  </si>
  <si>
    <t>Tires</t>
  </si>
  <si>
    <t>Parts</t>
  </si>
  <si>
    <t>Fluids</t>
  </si>
  <si>
    <t>Data &amp; Phone Circuits</t>
  </si>
  <si>
    <t>Water</t>
  </si>
  <si>
    <t>Electricity</t>
  </si>
  <si>
    <t>Other Communications</t>
  </si>
  <si>
    <t>General Liability Insurance</t>
  </si>
  <si>
    <t>Property Damage Insurance</t>
  </si>
  <si>
    <t>Vehicle Insurance</t>
  </si>
  <si>
    <t>Crime Liability Insurance</t>
  </si>
  <si>
    <t>Errors &amp; Omission Liability</t>
  </si>
  <si>
    <t>Workers Compensation Insurance</t>
  </si>
  <si>
    <t>Auto Liability</t>
  </si>
  <si>
    <t>Pollution Liability Coverage</t>
  </si>
  <si>
    <t>Purchased Transportation</t>
  </si>
  <si>
    <t>Dues &amp; Subscriptions</t>
  </si>
  <si>
    <t>Registration Fees</t>
  </si>
  <si>
    <t>Travel</t>
  </si>
  <si>
    <t>Mileage Reimbursement</t>
  </si>
  <si>
    <t>Meals - Non Travel</t>
  </si>
  <si>
    <t>Contingency</t>
  </si>
  <si>
    <t>Other Miscellaneous</t>
  </si>
  <si>
    <t>Training &amp; Development</t>
  </si>
  <si>
    <t>Operating Leases</t>
  </si>
  <si>
    <t>Depreciation - Facilities</t>
  </si>
  <si>
    <t>Depreciation - Land Improvements</t>
  </si>
  <si>
    <t>Depreciation - Leasehold Improve</t>
  </si>
  <si>
    <t>Depreciation - FF&amp;E</t>
  </si>
  <si>
    <t>Depreciation - Computer &amp; Software</t>
  </si>
  <si>
    <t>Depreciation - Vehicles</t>
  </si>
  <si>
    <t>Depreciation - Rail Assets</t>
  </si>
  <si>
    <t>Depreciation - Rail Assets ROW</t>
  </si>
  <si>
    <t>TOTAL OPERATING (LESS SALARY &amp; BENEFITS)</t>
  </si>
  <si>
    <t>TOTAL FY23 OPERATING EXPENSES</t>
  </si>
  <si>
    <t>Total FY23 Operating (Less Depreciation)</t>
  </si>
  <si>
    <t>Non-Operating Revenue (Expense)</t>
  </si>
  <si>
    <t>Investment Income</t>
  </si>
  <si>
    <t>Fare Evasion Fee</t>
  </si>
  <si>
    <t>NEW</t>
  </si>
  <si>
    <t>LEASE/RENTAL INCOME</t>
  </si>
  <si>
    <t>Misc Revenue</t>
  </si>
  <si>
    <t>Refunds &amp; Reimbursements</t>
  </si>
  <si>
    <t>2008 Refunded Prepay Penalty</t>
  </si>
  <si>
    <t>2009 Series Bonds Interest Exp</t>
  </si>
  <si>
    <t>2009 Cost of Debt Issuance Expense</t>
  </si>
  <si>
    <t>2021 Series Bond Interest Exp</t>
  </si>
  <si>
    <t>2011 Series CO Cost of Issue</t>
  </si>
  <si>
    <t>2020 Series Bond Interest Exepense</t>
  </si>
  <si>
    <t>2020 Series Cost of Debt Issue</t>
  </si>
  <si>
    <t>Sales Tax Revenue</t>
  </si>
  <si>
    <t>Federal Operating Grant</t>
  </si>
  <si>
    <t>Federal Capital Grant</t>
  </si>
  <si>
    <t>State Operating Grant</t>
  </si>
  <si>
    <t>State Capital Grant</t>
  </si>
  <si>
    <t>TOTAL NON-OPERATING REVENUES / (EXPENSES)</t>
  </si>
  <si>
    <t>NET INCOME</t>
  </si>
  <si>
    <t>Net Income (Less Depreciation)</t>
  </si>
  <si>
    <t>GRAND TOTAL</t>
  </si>
  <si>
    <t>Salary &amp; Wages</t>
  </si>
  <si>
    <t>Benefits</t>
  </si>
  <si>
    <t>Outsourced Services &amp; Charges</t>
  </si>
  <si>
    <t>Materials &amp; Supplies</t>
  </si>
  <si>
    <t>Utilities</t>
  </si>
  <si>
    <t>Insurance</t>
  </si>
  <si>
    <t>Employee Development</t>
  </si>
  <si>
    <t>Leases</t>
  </si>
  <si>
    <t>Depreciation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</si>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</sst>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genda"/>
    </font>
    <font>
      <b/>
      <sz val="9"/>
      <color theme="0"/>
      <name val="Agenda"/>
    </font>
    <font>
      <sz val="10"/>
      <color theme="1"/>
      <name val="Agenda"/>
    </font>
    <font>
      <i/>
      <sz val="10"/>
      <color theme="1"/>
      <name val="Agenda"/>
    </font>
    <font>
      <b/>
      <sz val="10"/>
      <color theme="1"/>
      <name val="Agenda"/>
    </font>
    <font>
      <u/>
      <sz val="10"/>
      <color theme="1"/>
      <name val="Agenda"/>
    </font>
    <font>
      <sz val="9"/>
      <color theme="1"/>
      <name val="Agenda"/>
    </font>
    <font>
      <i/>
      <sz val="10"/>
      <color theme="0"/>
      <name val="Agenda"/>
    </font>
    <font>
      <sz val="9"/>
      <name val="Agenda"/>
    </font>
    <font>
      <i/>
      <sz val="9"/>
      <color theme="1"/>
      <name val="Agenda"/>
    </font>
    <font>
      <i/>
      <sz val="10"/>
      <color rgb="FFFF0000"/>
      <name val="Agenda"/>
    </font>
    <font>
      <b/>
      <i/>
      <sz val="10"/>
      <color theme="1"/>
      <name val="Agenda"/>
    </font>
    <font>
      <sz val="10"/>
      <color theme="0"/>
      <name val="Agenda"/>
    </font>
    <font>
      <sz val="22"/>
      <color theme="1"/>
      <name val="Agenda"/>
    </font>
    <font>
      <u val="singleAccounting"/>
      <sz val="10"/>
      <color theme="1"/>
      <name val="Agenda"/>
    </font>
  </fonts>
  <fills count="9">
    <fill>
      <patternFill patternType="none"/>
    </fill>
    <fill>
      <patternFill patternType="gray125"/>
    </fill>
    <fill>
      <patternFill patternType="solid">
        <fgColor rgb="FF1E384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8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164" fontId="3" fillId="2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2" fontId="4" fillId="0" borderId="0" xfId="1" applyNumberFormat="1" applyFont="1"/>
    <xf numFmtId="42" fontId="4" fillId="3" borderId="0" xfId="1" applyNumberFormat="1" applyFont="1" applyFill="1"/>
    <xf numFmtId="42" fontId="4" fillId="0" borderId="0" xfId="1" applyNumberFormat="1" applyFont="1" applyFill="1"/>
    <xf numFmtId="42" fontId="4" fillId="4" borderId="0" xfId="1" applyNumberFormat="1" applyFont="1" applyFill="1"/>
    <xf numFmtId="42" fontId="4" fillId="0" borderId="0" xfId="1" applyNumberFormat="1" applyFont="1" applyFill="1" applyBorder="1"/>
    <xf numFmtId="42" fontId="4" fillId="5" borderId="0" xfId="1" applyNumberFormat="1" applyFont="1" applyFill="1"/>
    <xf numFmtId="42" fontId="4" fillId="4" borderId="0" xfId="1" applyNumberFormat="1" applyFont="1" applyFill="1" applyBorder="1"/>
    <xf numFmtId="42" fontId="4" fillId="0" borderId="0" xfId="0" applyNumberFormat="1" applyFont="1"/>
    <xf numFmtId="164" fontId="4" fillId="0" borderId="0" xfId="0" applyNumberFormat="1" applyFont="1"/>
    <xf numFmtId="42" fontId="4" fillId="0" borderId="1" xfId="1" applyNumberFormat="1" applyFont="1" applyBorder="1"/>
    <xf numFmtId="42" fontId="4" fillId="3" borderId="1" xfId="1" applyNumberFormat="1" applyFont="1" applyFill="1" applyBorder="1"/>
    <xf numFmtId="42" fontId="4" fillId="0" borderId="1" xfId="1" applyNumberFormat="1" applyFont="1" applyFill="1" applyBorder="1"/>
    <xf numFmtId="42" fontId="4" fillId="4" borderId="1" xfId="1" applyNumberFormat="1" applyFont="1" applyFill="1" applyBorder="1"/>
    <xf numFmtId="42" fontId="4" fillId="5" borderId="1" xfId="1" applyNumberFormat="1" applyFont="1" applyFill="1" applyBorder="1"/>
    <xf numFmtId="42" fontId="4" fillId="0" borderId="1" xfId="0" applyNumberFormat="1" applyFont="1" applyBorder="1"/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right" wrapText="1"/>
    </xf>
    <xf numFmtId="42" fontId="5" fillId="6" borderId="0" xfId="1" applyNumberFormat="1" applyFont="1" applyFill="1"/>
    <xf numFmtId="42" fontId="5" fillId="0" borderId="0" xfId="1" applyNumberFormat="1" applyFont="1"/>
    <xf numFmtId="42" fontId="5" fillId="6" borderId="0" xfId="1" applyNumberFormat="1" applyFont="1" applyFill="1" applyBorder="1"/>
    <xf numFmtId="164" fontId="5" fillId="0" borderId="0" xfId="1" applyNumberFormat="1" applyFont="1"/>
    <xf numFmtId="0" fontId="5" fillId="0" borderId="0" xfId="0" applyFont="1"/>
    <xf numFmtId="42" fontId="4" fillId="0" borderId="0" xfId="1" applyNumberFormat="1" applyFont="1" applyBorder="1"/>
    <xf numFmtId="0" fontId="2" fillId="2" borderId="0" xfId="0" applyFont="1" applyFill="1" applyAlignment="1">
      <alignment horizontal="left"/>
    </xf>
    <xf numFmtId="42" fontId="2" fillId="2" borderId="0" xfId="1" applyNumberFormat="1" applyFont="1" applyFill="1" applyAlignment="1">
      <alignment horizontal="center"/>
    </xf>
    <xf numFmtId="42" fontId="2" fillId="0" borderId="0" xfId="1" applyNumberFormat="1" applyFont="1" applyAlignment="1">
      <alignment horizontal="center"/>
    </xf>
    <xf numFmtId="42" fontId="2" fillId="2" borderId="0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4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42" fontId="9" fillId="2" borderId="0" xfId="1" applyNumberFormat="1" applyFont="1" applyFill="1"/>
    <xf numFmtId="42" fontId="9" fillId="0" borderId="0" xfId="1" applyNumberFormat="1" applyFont="1"/>
    <xf numFmtId="42" fontId="9" fillId="2" borderId="0" xfId="1" applyNumberFormat="1" applyFont="1" applyFill="1" applyBorder="1"/>
    <xf numFmtId="42" fontId="9" fillId="2" borderId="0" xfId="0" applyNumberFormat="1" applyFont="1" applyFill="1"/>
    <xf numFmtId="164" fontId="9" fillId="0" borderId="0" xfId="0" applyNumberFormat="1" applyFont="1"/>
    <xf numFmtId="4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/>
    <xf numFmtId="0" fontId="8" fillId="0" borderId="0" xfId="0" applyFont="1" applyAlignment="1">
      <alignment horizontal="right"/>
    </xf>
    <xf numFmtId="0" fontId="11" fillId="0" borderId="0" xfId="0" applyFont="1"/>
    <xf numFmtId="164" fontId="8" fillId="0" borderId="0" xfId="0" applyNumberFormat="1" applyFont="1"/>
    <xf numFmtId="0" fontId="12" fillId="0" borderId="0" xfId="0" applyFont="1" applyAlignment="1">
      <alignment horizontal="center"/>
    </xf>
    <xf numFmtId="42" fontId="4" fillId="4" borderId="0" xfId="0" applyNumberFormat="1" applyFont="1" applyFill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0" xfId="2" applyNumberFormat="1" applyFont="1"/>
    <xf numFmtId="164" fontId="9" fillId="0" borderId="0" xfId="1" applyNumberFormat="1" applyFont="1"/>
    <xf numFmtId="0" fontId="13" fillId="0" borderId="0" xfId="0" applyFont="1" applyAlignment="1">
      <alignment horizontal="center" wrapText="1"/>
    </xf>
    <xf numFmtId="42" fontId="13" fillId="0" borderId="0" xfId="1" applyNumberFormat="1" applyFont="1"/>
    <xf numFmtId="164" fontId="13" fillId="0" borderId="0" xfId="1" applyNumberFormat="1" applyFont="1"/>
    <xf numFmtId="10" fontId="4" fillId="0" borderId="0" xfId="0" applyNumberFormat="1" applyFont="1"/>
    <xf numFmtId="0" fontId="13" fillId="0" borderId="0" xfId="0" applyFont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42" fontId="4" fillId="7" borderId="0" xfId="1" applyNumberFormat="1" applyFont="1" applyFill="1"/>
    <xf numFmtId="42" fontId="4" fillId="6" borderId="0" xfId="1" applyNumberFormat="1" applyFont="1" applyFill="1"/>
    <xf numFmtId="164" fontId="4" fillId="0" borderId="0" xfId="1" applyNumberFormat="1" applyFont="1"/>
    <xf numFmtId="9" fontId="4" fillId="0" borderId="0" xfId="0" applyNumberFormat="1" applyFont="1"/>
    <xf numFmtId="164" fontId="4" fillId="0" borderId="0" xfId="1" applyNumberFormat="1" applyFont="1" applyFill="1"/>
    <xf numFmtId="42" fontId="14" fillId="2" borderId="0" xfId="1" applyNumberFormat="1" applyFont="1" applyFill="1"/>
    <xf numFmtId="42" fontId="14" fillId="0" borderId="0" xfId="1" applyNumberFormat="1" applyFont="1"/>
    <xf numFmtId="164" fontId="14" fillId="0" borderId="0" xfId="1" applyNumberFormat="1" applyFont="1"/>
    <xf numFmtId="0" fontId="4" fillId="0" borderId="0" xfId="0" applyFont="1" applyAlignment="1">
      <alignment horizontal="center" vertical="center"/>
    </xf>
    <xf numFmtId="0" fontId="5" fillId="6" borderId="0" xfId="0" applyFont="1" applyFill="1" applyAlignment="1">
      <alignment horizontal="right"/>
    </xf>
    <xf numFmtId="42" fontId="4" fillId="0" borderId="0" xfId="1" applyNumberFormat="1" applyFont="1" applyAlignment="1">
      <alignment horizontal="right"/>
    </xf>
    <xf numFmtId="42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42" fontId="4" fillId="8" borderId="0" xfId="1" applyNumberFormat="1" applyFont="1" applyFill="1"/>
    <xf numFmtId="164" fontId="4" fillId="0" borderId="0" xfId="1" applyNumberFormat="1" applyFont="1" applyBorder="1"/>
    <xf numFmtId="0" fontId="1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2" borderId="2" xfId="0" applyFont="1" applyFill="1" applyBorder="1" applyAlignment="1">
      <alignment horizontal="right" wrapText="1"/>
    </xf>
    <xf numFmtId="164" fontId="4" fillId="0" borderId="0" xfId="1" applyNumberFormat="1" applyFont="1" applyFill="1" applyBorder="1" applyAlignment="1">
      <alignment horizontal="center" wrapText="1"/>
    </xf>
    <xf numFmtId="42" fontId="4" fillId="0" borderId="0" xfId="1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0" borderId="0" xfId="0" applyNumberFormat="1" applyFont="1" applyFill="1" applyBorder="1"/>
    <xf numFmtId="42" fontId="4" fillId="0" borderId="0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2">
    <dxf>
      <font>
        <color auto="1"/>
      </font>
      <fill>
        <patternFill>
          <bgColor theme="9" tint="0.59996337778862885"/>
        </patternFill>
      </fill>
    </dxf>
    <dxf>
      <fill>
        <patternFill>
          <bgColor rgb="FFFF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IG\Budget%20and%20Forecast\CRL%202003%20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\DATA\Econocom\CLIENTS\MIDLOTHI\FY2002RS\Mid%20Cash%20Model%20FY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8-12-08\Budget\DCTA%202008%202009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%20AND%20ADMINISTRATION\Budget%20Files\DCTA%20Budget%202005.2006\DTCA%202005.2006%20Budget%20Pres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TA%20Budget%202005.2006\DTCA%202005.2006%20Budget%20Pres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Import"/>
      <sheetName val="Summary For Business Plan"/>
      <sheetName val="Bud to YEO Summary"/>
      <sheetName val="RRStats"/>
      <sheetName val="Budget"/>
      <sheetName val="Revenue Summary"/>
      <sheetName val="Freight&amp;SwitchRev"/>
      <sheetName val="SpecialFreight&amp;Switch"/>
      <sheetName val="CarStorageRevenue"/>
      <sheetName val="LandLeaseRevenue"/>
      <sheetName val="DemurrageRevenue"/>
      <sheetName val="CarHireRevenue"/>
      <sheetName val="AARCarRepairsRevenue"/>
      <sheetName val="OtherContractRev"/>
      <sheetName val="OtherContractRevIC"/>
      <sheetName val="MOW Labor"/>
      <sheetName val="MOE Labor"/>
      <sheetName val="AAR_Other Labor"/>
      <sheetName val="Transportation Labor"/>
      <sheetName val="Bedford Park Labor"/>
      <sheetName val="Canal St Labor"/>
      <sheetName val="IMX Labor"/>
      <sheetName val="G&amp;A Labor"/>
      <sheetName val="MOW Expenses"/>
      <sheetName val="Transportation Expenses"/>
      <sheetName val="Insur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BUDGET:  2003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est Year 1"/>
      <sheetName val="Test Year 2"/>
      <sheetName val="Test Year 3"/>
      <sheetName val="Test Year 4"/>
      <sheetName val="Test Year 5"/>
      <sheetName val="Test Year 6"/>
      <sheetName val="Test Year 7"/>
      <sheetName val="Test Year 8"/>
      <sheetName val="Test Year 9"/>
      <sheetName val="Test Year 10"/>
      <sheetName val="Test Year 11"/>
      <sheetName val="Forecast 1"/>
      <sheetName val="Forecast 2"/>
      <sheetName val="Forecast 3"/>
      <sheetName val="Forecast 4"/>
      <sheetName val="Forecast 5"/>
      <sheetName val="Forecast 6"/>
      <sheetName val="Forecast 7"/>
      <sheetName val="Forecast 8"/>
      <sheetName val="Forecast 9"/>
      <sheetName val="Forecast 10"/>
      <sheetName val="Forecast 11"/>
      <sheetName val="Forecast 12"/>
      <sheetName val="Volume Input"/>
      <sheetName val="Budget Input"/>
      <sheetName val="Capital Input"/>
      <sheetName val="Loan Input"/>
      <sheetName val="Alternate Rate Input"/>
      <sheetName val="Factor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L24">
            <v>259559200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inum Import"/>
      <sheetName val="maindata"/>
      <sheetName val="Comments"/>
      <sheetName val="09 FTE by Dept"/>
      <sheetName val="FY 2009 Ridership Cond"/>
      <sheetName val="Summary for Notes"/>
      <sheetName val="09 Revenue"/>
      <sheetName val="09 Oprtg Exp"/>
      <sheetName val="09 Other Exp Chart"/>
      <sheetName val="Div_Summ Chart"/>
      <sheetName val="G&amp;A Support Services"/>
      <sheetName val="Departmental Breakdowns"/>
      <sheetName val="Rail Services"/>
      <sheetName val="Bus Services"/>
      <sheetName val="UNT STATS"/>
      <sheetName val="Commuter Stats"/>
      <sheetName val="Access Stats"/>
      <sheetName val="Connect stats"/>
      <sheetName val="2009 Capital Budget (2)"/>
      <sheetName val="2009 Capital Budget"/>
      <sheetName val="09 ST Rev"/>
      <sheetName val="Change in Actual Net Assets "/>
      <sheetName val="TMDC 2009 Depreciation"/>
      <sheetName val="DCTA 2009 Depreciation"/>
      <sheetName val="RAIL 2009 BUDGET"/>
      <sheetName val="TMDC 2009 BUDGET"/>
      <sheetName val="DCTA 2009 BUDGET"/>
      <sheetName val="DCTA 08 FORECAST"/>
      <sheetName val="TMDC 08 FORECAST"/>
      <sheetName val="DCTA AMENDED BUDGET 08"/>
      <sheetName val="TMDC AMENDED BUDGET 08"/>
      <sheetName val="DCTA FY 07 ACTUALS"/>
      <sheetName val="TMDC FY 07 ACTUALS"/>
      <sheetName val="2009 Budget  Div_Summ by Dept"/>
      <sheetName val="2008 Forecast  Div_Summ Dept"/>
      <sheetName val="2008 Amend Bud  Div Summ Dept"/>
      <sheetName val="2007 Actual  Div Summ Dept"/>
      <sheetName val="2009 Budget  Div_Summ"/>
      <sheetName val="2008 Forecast Div_Summ"/>
      <sheetName val="2008 Amend Bud Div_Summ"/>
      <sheetName val="2007 Actuals Div_Summ "/>
      <sheetName val=" Operations"/>
      <sheetName val="09 TMDC FTE"/>
      <sheetName val="Summary "/>
      <sheetName val="2009 Revenue Budget"/>
      <sheetName val="DCTA 09 Salary and Wages"/>
      <sheetName val="09 TMDC Salary and Wages "/>
      <sheetName val="50 G&amp;A"/>
      <sheetName val="51 Connect"/>
      <sheetName val="52 UNT "/>
      <sheetName val="53 Access"/>
      <sheetName val="54 Comm . Exp."/>
      <sheetName val="56 Maint."/>
      <sheetName val="57 Supv "/>
      <sheetName val="60 COO-RAIL "/>
      <sheetName val="61 VP PM"/>
      <sheetName val="80 President &amp; 84 BOD "/>
      <sheetName val="81 CFO "/>
      <sheetName val="85 C&amp;M"/>
      <sheetName val="86 DIR BUS OPS"/>
      <sheetName val="87 DPS"/>
      <sheetName val="88 HR"/>
      <sheetName val="Chart"/>
      <sheetName val="QB CIG Chart"/>
      <sheetName val="2004 Actuals"/>
      <sheetName val="Instructions(1)"/>
      <sheetName val="Instructions(2) "/>
      <sheetName val="MOW Labor"/>
      <sheetName val="MOE Labor"/>
      <sheetName val="AAR_Other Labor"/>
      <sheetName val="Transportation Labor"/>
      <sheetName val="G&amp;A Labor"/>
      <sheetName val="MOW Expenses"/>
      <sheetName val="Transportation Expenses"/>
      <sheetName val="CapitalExpenditures(1)"/>
      <sheetName val="CapitalExpenditures(2)"/>
      <sheetName val="CarHire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inum Import"/>
      <sheetName val="maindata"/>
      <sheetName val="Comments"/>
      <sheetName val="Change in Actual Net Assets"/>
      <sheetName val="Capital Budget by Month"/>
      <sheetName val="Budget"/>
      <sheetName val="GAAP Budget Sch"/>
      <sheetName val="Summary"/>
      <sheetName val="Revenue Chart"/>
      <sheetName val="Oprtg Exp Chart"/>
      <sheetName val="Other Exp Chart"/>
      <sheetName val="Div_Summ Chart"/>
      <sheetName val="G&amp;A ED Chart"/>
      <sheetName val="F&amp;A Chart"/>
      <sheetName val="Prog_Devlp Chart"/>
      <sheetName val="Operations Chart"/>
      <sheetName val="Proj_Mgt Chart"/>
      <sheetName val="Capital Budget Chart"/>
      <sheetName val="2006 Div_Summ"/>
      <sheetName val="2005 Div_Summ"/>
      <sheetName val="2005 bud Div_Summ"/>
      <sheetName val="Operations"/>
      <sheetName val="G&amp;A ED"/>
      <sheetName val="F&amp;A"/>
      <sheetName val="Prog_Devlp"/>
      <sheetName val="Proj_Mgt"/>
      <sheetName val="ST Rev"/>
      <sheetName val="Farebox Rev"/>
      <sheetName val="Denton - UNT Expense"/>
      <sheetName val="Int Inc-Exp"/>
      <sheetName val="POS Rev"/>
      <sheetName val="Salary and Wages"/>
      <sheetName val="S&amp;W Var"/>
      <sheetName val="Salary Forecast"/>
      <sheetName val="McDonald"/>
      <sheetName val="TLH 05 Forecast"/>
      <sheetName val="Interest Income"/>
      <sheetName val="FY 2006 Chart"/>
      <sheetName val="FY04 Ridership"/>
      <sheetName val="FY05 Ridership"/>
      <sheetName val="FY06 Estimates"/>
      <sheetName val="Lewisville Assets"/>
      <sheetName val="DCTA 06 Equipment Depr"/>
      <sheetName val="DCTA 06 Office Equipment Depr"/>
      <sheetName val="DTCA Depr Sch"/>
      <sheetName val="2005 Budget revisions"/>
      <sheetName val="Denton FA"/>
      <sheetName val="Denton Shelter locations"/>
      <sheetName val="BS"/>
      <sheetName val="IS"/>
      <sheetName val="Net Assets"/>
      <sheetName val="Capital Budget by Dept"/>
      <sheetName val="CS Cap Recon"/>
      <sheetName val="FY05 Grant Use"/>
      <sheetName val="Stmts Rev,Exp, Assets"/>
      <sheetName val="Stmt Cash Flows"/>
      <sheetName val="Stmt Cash Flows Pg 2"/>
      <sheetName val="Medical and Dental"/>
      <sheetName val="Change in Budget Net Assets"/>
      <sheetName val="Summary Chart"/>
      <sheetName val="Chart"/>
      <sheetName val="QB CIG Chart"/>
      <sheetName val="2004 Actuals"/>
      <sheetName val="Instructions(1)"/>
      <sheetName val="Instructions(2) "/>
      <sheetName val="MOW Labor"/>
      <sheetName val="MOE Labor"/>
      <sheetName val="AAR_Other Labor"/>
      <sheetName val="Transportation Labor"/>
      <sheetName val="G&amp;A Labor"/>
      <sheetName val="MOW Expenses"/>
      <sheetName val="Transportation Expenses"/>
      <sheetName val="CapitalExpenditures(1)"/>
      <sheetName val="CapitalExpenditures(2)"/>
      <sheetName val="CarHire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inum Import"/>
      <sheetName val="maindata"/>
      <sheetName val="Comments"/>
      <sheetName val="Change in Actual Net Assets"/>
      <sheetName val="Capital Budget by Month"/>
      <sheetName val="Budget"/>
      <sheetName val="GAAP Budget Sch"/>
      <sheetName val="Summary"/>
      <sheetName val="Revenue Chart"/>
      <sheetName val="Oprtg Exp Chart"/>
      <sheetName val="Other Exp Chart"/>
      <sheetName val="Div_Summ Chart"/>
      <sheetName val="G&amp;A ED Chart"/>
      <sheetName val="F&amp;A Chart"/>
      <sheetName val="Prog_Devlp Chart"/>
      <sheetName val="Operations Chart"/>
      <sheetName val="Proj_Mgt Chart"/>
      <sheetName val="Capital Budget Chart"/>
      <sheetName val="2006 Div_Summ"/>
      <sheetName val="2005 Div_Summ"/>
      <sheetName val="2005 bud Div_Summ"/>
      <sheetName val="Operations"/>
      <sheetName val="G&amp;A ED"/>
      <sheetName val="F&amp;A"/>
      <sheetName val="Prog_Devlp"/>
      <sheetName val="Proj_Mgt"/>
      <sheetName val="ST Rev"/>
      <sheetName val="Farebox Rev"/>
      <sheetName val="Denton - UNT Expense"/>
      <sheetName val="Int Inc-Exp"/>
      <sheetName val="POS Rev"/>
      <sheetName val="Salary and Wages"/>
      <sheetName val="S&amp;W Var"/>
      <sheetName val="Salary Forecast"/>
      <sheetName val="McDonald"/>
      <sheetName val="TLH 05 Forecast"/>
      <sheetName val="Interest Income"/>
      <sheetName val="FY 2006 Chart"/>
      <sheetName val="FY04 Ridership"/>
      <sheetName val="FY05 Ridership"/>
      <sheetName val="FY06 Estimates"/>
      <sheetName val="Lewisville Assets"/>
      <sheetName val="DCTA 06 Equipment Depr"/>
      <sheetName val="DCTA 06 Office Equipment Depr"/>
      <sheetName val="DTCA Depr Sch"/>
      <sheetName val="2005 Budget revisions"/>
      <sheetName val="Denton FA"/>
      <sheetName val="Denton Shelter locations"/>
      <sheetName val="BS"/>
      <sheetName val="IS"/>
      <sheetName val="Net Assets"/>
      <sheetName val="Capital Budget by Dept"/>
      <sheetName val="CS Cap Recon"/>
      <sheetName val="FY05 Grant Use"/>
      <sheetName val="Stmts Rev,Exp, Assets"/>
      <sheetName val="Stmt Cash Flows"/>
      <sheetName val="Stmt Cash Flows Pg 2"/>
      <sheetName val="Medical and Dental"/>
      <sheetName val="Change in Budget Net Assets"/>
      <sheetName val="Summary Chart"/>
      <sheetName val="Chart"/>
      <sheetName val="QB CIG Chart"/>
      <sheetName val="2004 Actuals"/>
      <sheetName val="Instructions(1)"/>
      <sheetName val="Instructions(2) "/>
      <sheetName val="MOW Labor"/>
      <sheetName val="MOE Labor"/>
      <sheetName val="AAR_Other Labor"/>
      <sheetName val="Transportation Labor"/>
      <sheetName val="G&amp;A Labor"/>
      <sheetName val="MOW Expenses"/>
      <sheetName val="Transportation Expenses"/>
      <sheetName val="CapitalExpenditures(1)"/>
      <sheetName val="CapitalExpenditures(2)"/>
      <sheetName val="CarHire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AF5C-6469-4CC7-94A8-87C720F177E9}">
  <dimension ref="A1:BM168"/>
  <sheetViews>
    <sheetView tabSelected="1" zoomScaleNormal="100" zoomScaleSheetLayoutView="75" workbookViewId="0">
      <pane xSplit="2" ySplit="1" topLeftCell="C53" activePane="bottomRight" state="frozen"/>
      <selection activeCell="G10" sqref="G10"/>
      <selection pane="topRight" activeCell="G10" sqref="G10"/>
      <selection pane="bottomLeft" activeCell="G10" sqref="G10"/>
      <selection pane="bottomRight" activeCell="H64" sqref="H64"/>
    </sheetView>
  </sheetViews>
  <sheetFormatPr defaultColWidth="8.6640625" defaultRowHeight="13.8" x14ac:dyDescent="0.3"/>
  <cols>
    <col min="1" max="1" width="9.88671875" style="7" customWidth="1"/>
    <col min="2" max="2" width="33" style="6" customWidth="1"/>
    <col min="3" max="3" width="11.6640625" style="17" customWidth="1"/>
    <col min="4" max="4" width="14.21875" style="17" customWidth="1"/>
    <col min="5" max="5" width="11.6640625" style="17" customWidth="1"/>
    <col min="6" max="6" width="12.6640625" style="17" customWidth="1"/>
    <col min="7" max="8" width="11.6640625" style="17" customWidth="1"/>
    <col min="9" max="9" width="11.5546875" style="17" hidden="1" customWidth="1"/>
    <col min="10" max="11" width="11.6640625" style="17" customWidth="1"/>
    <col min="12" max="12" width="12.77734375" style="17" customWidth="1"/>
    <col min="13" max="13" width="12.6640625" style="17" customWidth="1"/>
    <col min="14" max="14" width="1.6640625" style="17" customWidth="1"/>
    <col min="15" max="15" width="10.33203125" style="17" customWidth="1"/>
    <col min="16" max="16" width="10.109375" style="17" customWidth="1"/>
    <col min="17" max="18" width="11.6640625" style="17" hidden="1" customWidth="1"/>
    <col min="19" max="20" width="8.44140625" style="17" customWidth="1"/>
    <col min="21" max="22" width="8.44140625" style="17" hidden="1" customWidth="1"/>
    <col min="23" max="23" width="9.33203125" style="17" customWidth="1"/>
    <col min="24" max="24" width="10.6640625" style="17" hidden="1" customWidth="1"/>
    <col min="25" max="25" width="10.33203125" style="17" customWidth="1"/>
    <col min="26" max="26" width="9.44140625" style="17" customWidth="1"/>
    <col min="27" max="27" width="12.44140625" style="17" customWidth="1"/>
    <col min="28" max="28" width="11.6640625" style="17" hidden="1" customWidth="1"/>
    <col min="29" max="29" width="9.44140625" style="17" customWidth="1"/>
    <col min="30" max="30" width="12.21875" style="17" bestFit="1" customWidth="1"/>
    <col min="31" max="34" width="10.6640625" style="17" hidden="1" customWidth="1"/>
    <col min="35" max="36" width="11.33203125" style="17" hidden="1" customWidth="1"/>
    <col min="37" max="37" width="11.109375" style="17" customWidth="1"/>
    <col min="38" max="38" width="12.109375" style="17" customWidth="1"/>
    <col min="39" max="39" width="10.44140625" style="17" customWidth="1"/>
    <col min="40" max="40" width="10.6640625" style="17" customWidth="1"/>
    <col min="41" max="41" width="10.5546875" style="17" customWidth="1"/>
    <col min="42" max="42" width="13.88671875" style="17" customWidth="1"/>
    <col min="43" max="43" width="10.33203125" style="17" customWidth="1"/>
    <col min="44" max="44" width="9.44140625" style="17" customWidth="1"/>
    <col min="45" max="45" width="10.5546875" style="17" customWidth="1"/>
    <col min="46" max="47" width="10.6640625" style="17" customWidth="1"/>
    <col min="48" max="48" width="10.77734375" style="17" customWidth="1"/>
    <col min="49" max="49" width="9.44140625" style="17" customWidth="1"/>
    <col min="50" max="50" width="8.33203125" style="17" customWidth="1"/>
    <col min="51" max="51" width="9.21875" style="17" bestFit="1" customWidth="1"/>
    <col min="52" max="52" width="13.44140625" style="17" customWidth="1"/>
    <col min="53" max="53" width="13.109375" style="17" customWidth="1"/>
    <col min="54" max="54" width="13.77734375" style="17" customWidth="1"/>
    <col min="55" max="55" width="1.6640625" style="17" customWidth="1"/>
    <col min="56" max="56" width="11.21875" style="17" customWidth="1"/>
    <col min="57" max="57" width="1.6640625" style="17" customWidth="1"/>
    <col min="58" max="58" width="11.21875" style="17" bestFit="1" customWidth="1"/>
    <col min="59" max="59" width="2.33203125" style="17" customWidth="1"/>
    <col min="60" max="60" width="16.33203125" style="6" customWidth="1"/>
    <col min="61" max="61" width="16.44140625" style="6" bestFit="1" customWidth="1"/>
    <col min="62" max="62" width="13.6640625" style="6" customWidth="1"/>
    <col min="63" max="63" width="15.6640625" style="6" customWidth="1"/>
    <col min="64" max="64" width="13.6640625" style="6" customWidth="1"/>
    <col min="65" max="65" width="16.33203125" style="6" customWidth="1"/>
    <col min="66" max="66" width="11.6640625" style="6" bestFit="1" customWidth="1"/>
    <col min="67" max="16384" width="8.6640625" style="6"/>
  </cols>
  <sheetData>
    <row r="1" spans="1:64" ht="7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/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4"/>
      <c r="BD1" s="3" t="s">
        <v>53</v>
      </c>
      <c r="BE1" s="4"/>
      <c r="BF1" s="3" t="s">
        <v>54</v>
      </c>
      <c r="BG1" s="5"/>
    </row>
    <row r="2" spans="1:64" x14ac:dyDescent="0.3">
      <c r="A2" s="7">
        <v>40100</v>
      </c>
      <c r="B2" s="8" t="s">
        <v>55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f>SUM(C2:L2)</f>
        <v>0</v>
      </c>
      <c r="N2" s="9"/>
      <c r="O2" s="10"/>
      <c r="P2" s="10"/>
      <c r="Q2" s="9"/>
      <c r="R2" s="9"/>
      <c r="S2" s="11">
        <v>9929</v>
      </c>
      <c r="T2" s="11"/>
      <c r="U2" s="12"/>
      <c r="V2" s="12"/>
      <c r="W2" s="11"/>
      <c r="X2" s="11"/>
      <c r="Y2" s="12"/>
      <c r="Z2" s="12"/>
      <c r="AA2" s="13"/>
      <c r="AB2" s="13"/>
      <c r="AC2" s="11">
        <v>127597</v>
      </c>
      <c r="AD2" s="11"/>
      <c r="AE2" s="14"/>
      <c r="AF2" s="14"/>
      <c r="AG2" s="12"/>
      <c r="AH2" s="15"/>
      <c r="AI2" s="11"/>
      <c r="AJ2" s="11"/>
      <c r="AK2" s="11">
        <v>34049</v>
      </c>
      <c r="AL2" s="11"/>
      <c r="AM2" s="12">
        <v>2750</v>
      </c>
      <c r="AN2" s="12"/>
      <c r="AO2" s="11">
        <v>29776</v>
      </c>
      <c r="AP2" s="13"/>
      <c r="AQ2" s="11"/>
      <c r="AR2" s="13"/>
      <c r="AS2" s="13"/>
      <c r="AT2" s="11">
        <v>2247</v>
      </c>
      <c r="AU2" s="11"/>
      <c r="AV2" s="12"/>
      <c r="AW2" s="12"/>
      <c r="AX2" s="11"/>
      <c r="AY2" s="11"/>
      <c r="AZ2" s="12"/>
      <c r="BA2" s="12"/>
      <c r="BB2" s="9">
        <f>SUM(O2:BA2)</f>
        <v>206348</v>
      </c>
      <c r="BC2" s="9"/>
      <c r="BD2" s="9">
        <v>295805</v>
      </c>
      <c r="BE2" s="9"/>
      <c r="BF2" s="16">
        <f>M2+BB2+BD2</f>
        <v>502153</v>
      </c>
    </row>
    <row r="3" spans="1:64" x14ac:dyDescent="0.3">
      <c r="A3" s="7">
        <v>40100</v>
      </c>
      <c r="B3" s="8" t="s">
        <v>56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f t="shared" ref="M3:M4" si="0">SUM(C3:L3)</f>
        <v>0</v>
      </c>
      <c r="N3" s="9"/>
      <c r="O3" s="10"/>
      <c r="P3" s="10"/>
      <c r="Q3" s="9"/>
      <c r="R3" s="9"/>
      <c r="S3" s="11"/>
      <c r="T3" s="11"/>
      <c r="U3" s="12"/>
      <c r="V3" s="12"/>
      <c r="W3" s="11"/>
      <c r="X3" s="11"/>
      <c r="Y3" s="12"/>
      <c r="Z3" s="12"/>
      <c r="AA3" s="13"/>
      <c r="AB3" s="13"/>
      <c r="AC3" s="11"/>
      <c r="AD3" s="11"/>
      <c r="AE3" s="14"/>
      <c r="AF3" s="14"/>
      <c r="AG3" s="12"/>
      <c r="AH3" s="15"/>
      <c r="AI3" s="11"/>
      <c r="AJ3" s="11"/>
      <c r="AK3" s="11"/>
      <c r="AL3" s="11"/>
      <c r="AM3" s="12"/>
      <c r="AN3" s="12"/>
      <c r="AO3" s="11"/>
      <c r="AP3" s="13"/>
      <c r="AQ3" s="11">
        <v>842058</v>
      </c>
      <c r="AR3" s="13">
        <v>25910</v>
      </c>
      <c r="AS3" s="13">
        <v>427506</v>
      </c>
      <c r="AT3" s="11"/>
      <c r="AU3" s="11"/>
      <c r="AV3" s="12"/>
      <c r="AW3" s="12"/>
      <c r="AX3" s="11"/>
      <c r="AY3" s="11"/>
      <c r="AZ3" s="12"/>
      <c r="BA3" s="12"/>
      <c r="BB3" s="9">
        <f>SUM(O3:BA3)</f>
        <v>1295474</v>
      </c>
      <c r="BC3" s="9"/>
      <c r="BD3" s="9"/>
      <c r="BE3" s="9"/>
      <c r="BF3" s="16">
        <f>M3+BB3+BD3</f>
        <v>1295474</v>
      </c>
    </row>
    <row r="4" spans="1:64" x14ac:dyDescent="0.3">
      <c r="A4" s="7">
        <v>40120</v>
      </c>
      <c r="B4" s="8" t="s">
        <v>57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f t="shared" si="0"/>
        <v>0</v>
      </c>
      <c r="N4" s="9"/>
      <c r="O4" s="10">
        <v>3300498</v>
      </c>
      <c r="P4" s="10"/>
      <c r="Q4" s="9"/>
      <c r="R4" s="9"/>
      <c r="S4" s="11">
        <v>327782</v>
      </c>
      <c r="T4" s="11"/>
      <c r="U4" s="12"/>
      <c r="V4" s="12"/>
      <c r="W4" s="11">
        <v>151501</v>
      </c>
      <c r="X4" s="11"/>
      <c r="Y4" s="12"/>
      <c r="Z4" s="12"/>
      <c r="AA4" s="13"/>
      <c r="AB4" s="13"/>
      <c r="AC4" s="11">
        <v>49000</v>
      </c>
      <c r="AD4" s="11"/>
      <c r="AE4" s="14"/>
      <c r="AF4" s="14"/>
      <c r="AG4" s="12"/>
      <c r="AH4" s="15"/>
      <c r="AI4" s="11"/>
      <c r="AJ4" s="11"/>
      <c r="AK4" s="11"/>
      <c r="AL4" s="11"/>
      <c r="AM4" s="12"/>
      <c r="AN4" s="12"/>
      <c r="AO4" s="11"/>
      <c r="AP4" s="13"/>
      <c r="AQ4" s="11"/>
      <c r="AR4" s="13"/>
      <c r="AS4" s="13"/>
      <c r="AT4" s="11"/>
      <c r="AU4" s="11"/>
      <c r="AV4" s="12"/>
      <c r="AW4" s="12"/>
      <c r="AX4" s="11"/>
      <c r="AY4" s="11"/>
      <c r="AZ4" s="12"/>
      <c r="BA4" s="12"/>
      <c r="BB4" s="9">
        <f>SUM(O4:BA4)</f>
        <v>3828781</v>
      </c>
      <c r="BC4" s="9"/>
      <c r="BD4" s="9"/>
      <c r="BE4" s="9"/>
      <c r="BF4" s="16">
        <f>M4+BB4+BD4</f>
        <v>3828781</v>
      </c>
    </row>
    <row r="5" spans="1:64" x14ac:dyDescent="0.3">
      <c r="B5" s="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9"/>
      <c r="O5" s="19"/>
      <c r="P5" s="19"/>
      <c r="Q5" s="18"/>
      <c r="R5" s="18"/>
      <c r="S5" s="20"/>
      <c r="T5" s="20"/>
      <c r="U5" s="21"/>
      <c r="V5" s="21"/>
      <c r="W5" s="20"/>
      <c r="X5" s="20"/>
      <c r="Y5" s="21"/>
      <c r="Z5" s="21"/>
      <c r="AA5" s="20"/>
      <c r="AB5" s="20"/>
      <c r="AC5" s="20"/>
      <c r="AD5" s="20"/>
      <c r="AE5" s="22"/>
      <c r="AF5" s="22"/>
      <c r="AG5" s="21"/>
      <c r="AH5" s="21"/>
      <c r="AI5" s="20"/>
      <c r="AJ5" s="20"/>
      <c r="AK5" s="20"/>
      <c r="AL5" s="20"/>
      <c r="AM5" s="21"/>
      <c r="AN5" s="21"/>
      <c r="AO5" s="20"/>
      <c r="AP5" s="20"/>
      <c r="AQ5" s="20"/>
      <c r="AR5" s="20"/>
      <c r="AS5" s="20"/>
      <c r="AT5" s="20"/>
      <c r="AU5" s="20"/>
      <c r="AV5" s="21"/>
      <c r="AW5" s="21"/>
      <c r="AX5" s="20"/>
      <c r="AY5" s="20"/>
      <c r="AZ5" s="21"/>
      <c r="BA5" s="21"/>
      <c r="BB5" s="18"/>
      <c r="BC5" s="9"/>
      <c r="BD5" s="18"/>
      <c r="BE5" s="9"/>
      <c r="BF5" s="23"/>
    </row>
    <row r="6" spans="1:64" s="30" customFormat="1" x14ac:dyDescent="0.3">
      <c r="A6" s="24"/>
      <c r="B6" s="25" t="s">
        <v>58</v>
      </c>
      <c r="C6" s="26">
        <f>SUM(C2:C5)</f>
        <v>0</v>
      </c>
      <c r="D6" s="26">
        <f>SUM(D2:D5)</f>
        <v>0</v>
      </c>
      <c r="E6" s="26">
        <f>SUM(E2:E5)</f>
        <v>0</v>
      </c>
      <c r="F6" s="26">
        <f t="shared" ref="F6:BD6" si="1">SUM(F2:F5)</f>
        <v>0</v>
      </c>
      <c r="G6" s="26">
        <f t="shared" si="1"/>
        <v>0</v>
      </c>
      <c r="H6" s="26">
        <f t="shared" si="1"/>
        <v>0</v>
      </c>
      <c r="I6" s="26">
        <f t="shared" si="1"/>
        <v>0</v>
      </c>
      <c r="J6" s="26">
        <f t="shared" si="1"/>
        <v>0</v>
      </c>
      <c r="K6" s="26">
        <f t="shared" si="1"/>
        <v>0</v>
      </c>
      <c r="L6" s="26">
        <f t="shared" si="1"/>
        <v>0</v>
      </c>
      <c r="M6" s="26">
        <f t="shared" si="1"/>
        <v>0</v>
      </c>
      <c r="N6" s="27"/>
      <c r="O6" s="26">
        <f>SUM(O2:O5)</f>
        <v>3300498</v>
      </c>
      <c r="P6" s="26">
        <f>SUM(P2:P5)</f>
        <v>0</v>
      </c>
      <c r="Q6" s="26">
        <f>SUM(Q2:Q5)</f>
        <v>0</v>
      </c>
      <c r="R6" s="26"/>
      <c r="S6" s="26">
        <f t="shared" si="1"/>
        <v>337711</v>
      </c>
      <c r="T6" s="26">
        <f>SUM(T2:T5)</f>
        <v>0</v>
      </c>
      <c r="U6" s="26">
        <f t="shared" si="1"/>
        <v>0</v>
      </c>
      <c r="V6" s="26">
        <f>SUM(V2:V5)</f>
        <v>0</v>
      </c>
      <c r="W6" s="26">
        <f t="shared" si="1"/>
        <v>151501</v>
      </c>
      <c r="X6" s="26">
        <f t="shared" si="1"/>
        <v>0</v>
      </c>
      <c r="Y6" s="26">
        <f t="shared" si="1"/>
        <v>0</v>
      </c>
      <c r="Z6" s="26">
        <f>SUM(Z2:Z5)</f>
        <v>0</v>
      </c>
      <c r="AA6" s="28">
        <f t="shared" si="1"/>
        <v>0</v>
      </c>
      <c r="AB6" s="28">
        <f t="shared" si="1"/>
        <v>0</v>
      </c>
      <c r="AC6" s="26">
        <f t="shared" si="1"/>
        <v>176597</v>
      </c>
      <c r="AD6" s="26">
        <f>SUM(AD2:AD5)</f>
        <v>0</v>
      </c>
      <c r="AE6" s="26">
        <f t="shared" si="1"/>
        <v>0</v>
      </c>
      <c r="AF6" s="26">
        <f>SUM(AF2:AF5)</f>
        <v>0</v>
      </c>
      <c r="AG6" s="26">
        <f t="shared" si="1"/>
        <v>0</v>
      </c>
      <c r="AH6" s="28">
        <f t="shared" si="1"/>
        <v>0</v>
      </c>
      <c r="AI6" s="26">
        <f t="shared" si="1"/>
        <v>0</v>
      </c>
      <c r="AJ6" s="26">
        <f>SUM(AJ2:AJ5)</f>
        <v>0</v>
      </c>
      <c r="AK6" s="26">
        <f t="shared" si="1"/>
        <v>34049</v>
      </c>
      <c r="AL6" s="26">
        <f>SUM(AL2:AL5)</f>
        <v>0</v>
      </c>
      <c r="AM6" s="26">
        <f t="shared" si="1"/>
        <v>2750</v>
      </c>
      <c r="AN6" s="26"/>
      <c r="AO6" s="26">
        <f t="shared" si="1"/>
        <v>29776</v>
      </c>
      <c r="AP6" s="28"/>
      <c r="AQ6" s="26">
        <f t="shared" ref="AQ6:AS6" si="2">SUM(AQ2:AQ5)</f>
        <v>842058</v>
      </c>
      <c r="AR6" s="26">
        <f t="shared" si="2"/>
        <v>25910</v>
      </c>
      <c r="AS6" s="26">
        <f t="shared" si="2"/>
        <v>427506</v>
      </c>
      <c r="AT6" s="26">
        <f t="shared" si="1"/>
        <v>2247</v>
      </c>
      <c r="AU6" s="26"/>
      <c r="AV6" s="26">
        <f t="shared" si="1"/>
        <v>0</v>
      </c>
      <c r="AW6" s="26"/>
      <c r="AX6" s="26">
        <f t="shared" si="1"/>
        <v>0</v>
      </c>
      <c r="AY6" s="26"/>
      <c r="AZ6" s="26">
        <f t="shared" si="1"/>
        <v>0</v>
      </c>
      <c r="BA6" s="26"/>
      <c r="BB6" s="26">
        <f t="shared" si="1"/>
        <v>5330603</v>
      </c>
      <c r="BC6" s="27"/>
      <c r="BD6" s="26">
        <f t="shared" si="1"/>
        <v>295805</v>
      </c>
      <c r="BE6" s="27"/>
      <c r="BF6" s="26">
        <f>SUM(BF2:BF5)</f>
        <v>5626408</v>
      </c>
      <c r="BG6" s="29"/>
    </row>
    <row r="7" spans="1:64" x14ac:dyDescent="0.3"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31"/>
      <c r="AB7" s="31"/>
      <c r="AC7" s="9"/>
      <c r="AD7" s="9"/>
      <c r="AE7" s="9"/>
      <c r="AF7" s="9"/>
      <c r="AG7" s="9"/>
      <c r="AH7" s="31"/>
      <c r="AI7" s="9"/>
      <c r="AJ7" s="9"/>
      <c r="AK7" s="9"/>
      <c r="AL7" s="9"/>
      <c r="AM7" s="9"/>
      <c r="AN7" s="9"/>
      <c r="AO7" s="9"/>
      <c r="AP7" s="31"/>
      <c r="AQ7" s="9"/>
      <c r="AR7" s="31"/>
      <c r="AS7" s="31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16"/>
    </row>
    <row r="8" spans="1:64" s="37" customFormat="1" x14ac:dyDescent="0.3">
      <c r="A8" s="32" t="s">
        <v>59</v>
      </c>
      <c r="B8" s="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5"/>
      <c r="AB8" s="35"/>
      <c r="AC8" s="33"/>
      <c r="AD8" s="33"/>
      <c r="AE8" s="33"/>
      <c r="AF8" s="33"/>
      <c r="AG8" s="33"/>
      <c r="AH8" s="35"/>
      <c r="AI8" s="33"/>
      <c r="AJ8" s="33"/>
      <c r="AK8" s="33"/>
      <c r="AL8" s="33"/>
      <c r="AM8" s="33"/>
      <c r="AN8" s="33"/>
      <c r="AO8" s="33"/>
      <c r="AP8" s="35"/>
      <c r="AQ8" s="33"/>
      <c r="AR8" s="35"/>
      <c r="AS8" s="35"/>
      <c r="AT8" s="33"/>
      <c r="AU8" s="33"/>
      <c r="AV8" s="33"/>
      <c r="AW8" s="33"/>
      <c r="AX8" s="33"/>
      <c r="AY8" s="33"/>
      <c r="AZ8" s="33"/>
      <c r="BA8" s="33"/>
      <c r="BB8" s="33"/>
      <c r="BC8" s="34"/>
      <c r="BD8" s="33"/>
      <c r="BE8" s="34"/>
      <c r="BF8" s="33"/>
      <c r="BG8" s="36"/>
      <c r="BH8" s="7"/>
    </row>
    <row r="9" spans="1:64" x14ac:dyDescent="0.3">
      <c r="A9" s="7">
        <v>50110</v>
      </c>
      <c r="B9" s="8" t="s">
        <v>60</v>
      </c>
      <c r="C9" s="9">
        <v>327500</v>
      </c>
      <c r="D9" s="9">
        <v>138336</v>
      </c>
      <c r="E9" s="9"/>
      <c r="F9" s="9">
        <v>734220</v>
      </c>
      <c r="G9" s="9">
        <v>289662</v>
      </c>
      <c r="H9" s="9">
        <v>357744</v>
      </c>
      <c r="I9" s="9"/>
      <c r="J9" s="9">
        <v>278928</v>
      </c>
      <c r="K9" s="9">
        <v>251760</v>
      </c>
      <c r="L9" s="11">
        <v>633245</v>
      </c>
      <c r="M9" s="9">
        <f t="shared" ref="M9:M22" si="3">SUM(C9:L9)</f>
        <v>3011395</v>
      </c>
      <c r="N9" s="9"/>
      <c r="O9" s="10"/>
      <c r="P9" s="10">
        <v>919840</v>
      </c>
      <c r="Q9" s="9"/>
      <c r="R9" s="9"/>
      <c r="S9" s="11"/>
      <c r="T9" s="11">
        <v>48622</v>
      </c>
      <c r="U9" s="12"/>
      <c r="V9" s="12"/>
      <c r="W9" s="11"/>
      <c r="X9" s="11"/>
      <c r="Y9" s="12"/>
      <c r="Z9" s="12">
        <v>158816</v>
      </c>
      <c r="AA9" s="13">
        <v>528228</v>
      </c>
      <c r="AB9" s="11"/>
      <c r="AC9" s="11"/>
      <c r="AD9" s="11">
        <v>523663</v>
      </c>
      <c r="AE9" s="11"/>
      <c r="AF9" s="11"/>
      <c r="AG9" s="12"/>
      <c r="AH9" s="15"/>
      <c r="AI9" s="11"/>
      <c r="AJ9" s="11"/>
      <c r="AK9" s="11"/>
      <c r="AL9" s="11">
        <v>193009</v>
      </c>
      <c r="AM9" s="12"/>
      <c r="AN9" s="12">
        <v>13032</v>
      </c>
      <c r="AO9" s="11"/>
      <c r="AP9" s="13">
        <v>147646</v>
      </c>
      <c r="AQ9" s="11"/>
      <c r="AR9" s="13"/>
      <c r="AS9" s="13"/>
      <c r="AT9" s="11"/>
      <c r="AU9" s="11">
        <v>21084</v>
      </c>
      <c r="AV9" s="12"/>
      <c r="AW9" s="12">
        <v>314808</v>
      </c>
      <c r="AX9" s="11"/>
      <c r="AY9" s="11">
        <v>458103</v>
      </c>
      <c r="AZ9" s="12"/>
      <c r="BA9" s="12">
        <v>819366</v>
      </c>
      <c r="BB9" s="9">
        <f t="shared" ref="BB9:BB22" si="4">SUM(O9:BA9)</f>
        <v>4146217</v>
      </c>
      <c r="BC9" s="9"/>
      <c r="BD9" s="9">
        <v>493093</v>
      </c>
      <c r="BE9" s="9"/>
      <c r="BF9" s="16">
        <f t="shared" ref="BF9:BF22" si="5">M9+BB9+BD9</f>
        <v>7650705</v>
      </c>
      <c r="BH9" s="38"/>
      <c r="BI9" s="38"/>
      <c r="BJ9" s="38"/>
      <c r="BK9" s="38"/>
      <c r="BL9" s="38"/>
    </row>
    <row r="10" spans="1:64" x14ac:dyDescent="0.3">
      <c r="A10" s="7">
        <v>50120</v>
      </c>
      <c r="B10" s="8" t="s">
        <v>61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>
        <f t="shared" si="3"/>
        <v>0</v>
      </c>
      <c r="N10" s="9"/>
      <c r="O10" s="10"/>
      <c r="P10" s="10">
        <v>76347</v>
      </c>
      <c r="Q10" s="9"/>
      <c r="R10" s="9"/>
      <c r="S10" s="11"/>
      <c r="T10" s="11">
        <v>4037</v>
      </c>
      <c r="U10" s="12"/>
      <c r="V10" s="12"/>
      <c r="W10" s="11"/>
      <c r="X10" s="11"/>
      <c r="Y10" s="12"/>
      <c r="Z10" s="12">
        <v>3444</v>
      </c>
      <c r="AA10" s="13"/>
      <c r="AB10" s="13"/>
      <c r="AC10" s="11"/>
      <c r="AD10" s="11">
        <v>43464</v>
      </c>
      <c r="AE10" s="11"/>
      <c r="AF10" s="11"/>
      <c r="AG10" s="12"/>
      <c r="AH10" s="15"/>
      <c r="AI10" s="11"/>
      <c r="AJ10" s="11"/>
      <c r="AK10" s="11"/>
      <c r="AL10" s="11">
        <v>16018</v>
      </c>
      <c r="AM10" s="12"/>
      <c r="AN10" s="12">
        <v>1082</v>
      </c>
      <c r="AO10" s="11"/>
      <c r="AP10" s="13">
        <v>12255</v>
      </c>
      <c r="AQ10" s="11"/>
      <c r="AR10" s="13"/>
      <c r="AS10" s="13"/>
      <c r="AT10" s="11"/>
      <c r="AU10" s="11">
        <v>1750</v>
      </c>
      <c r="AV10" s="12"/>
      <c r="AW10" s="12">
        <v>21216</v>
      </c>
      <c r="AX10" s="11"/>
      <c r="AY10" s="11">
        <v>32951</v>
      </c>
      <c r="AZ10" s="12"/>
      <c r="BA10" s="12">
        <v>62003</v>
      </c>
      <c r="BB10" s="9">
        <f t="shared" si="4"/>
        <v>274567</v>
      </c>
      <c r="BC10" s="9"/>
      <c r="BD10" s="9"/>
      <c r="BE10" s="9"/>
      <c r="BF10" s="16">
        <f t="shared" si="5"/>
        <v>274567</v>
      </c>
      <c r="BH10" s="38"/>
      <c r="BI10" s="38"/>
      <c r="BK10" s="38"/>
      <c r="BL10" s="38"/>
    </row>
    <row r="11" spans="1:64" x14ac:dyDescent="0.3">
      <c r="A11" s="7">
        <v>50130</v>
      </c>
      <c r="B11" s="8" t="s">
        <v>62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>
        <f t="shared" si="3"/>
        <v>0</v>
      </c>
      <c r="N11" s="9"/>
      <c r="O11" s="10"/>
      <c r="P11" s="10"/>
      <c r="Q11" s="9"/>
      <c r="R11" s="9"/>
      <c r="S11" s="11"/>
      <c r="T11" s="11"/>
      <c r="U11" s="12"/>
      <c r="V11" s="12"/>
      <c r="W11" s="11"/>
      <c r="X11" s="11"/>
      <c r="Y11" s="12"/>
      <c r="Z11" s="12"/>
      <c r="AA11" s="13"/>
      <c r="AB11" s="13"/>
      <c r="AC11" s="11"/>
      <c r="AD11" s="11"/>
      <c r="AE11" s="11"/>
      <c r="AF11" s="11"/>
      <c r="AG11" s="12"/>
      <c r="AH11" s="15"/>
      <c r="AI11" s="11"/>
      <c r="AJ11" s="11"/>
      <c r="AK11" s="11"/>
      <c r="AL11" s="11"/>
      <c r="AM11" s="12"/>
      <c r="AN11" s="12"/>
      <c r="AO11" s="11"/>
      <c r="AP11" s="13"/>
      <c r="AQ11" s="11"/>
      <c r="AR11" s="13"/>
      <c r="AS11" s="13"/>
      <c r="AT11" s="11"/>
      <c r="AU11" s="11"/>
      <c r="AV11" s="12"/>
      <c r="AW11" s="12"/>
      <c r="AX11" s="11"/>
      <c r="AY11" s="11"/>
      <c r="AZ11" s="12"/>
      <c r="BA11" s="12"/>
      <c r="BB11" s="9">
        <f t="shared" si="4"/>
        <v>0</v>
      </c>
      <c r="BC11" s="9"/>
      <c r="BD11" s="9"/>
      <c r="BE11" s="9"/>
      <c r="BF11" s="16">
        <f t="shared" si="5"/>
        <v>0</v>
      </c>
      <c r="BH11" s="38"/>
      <c r="BI11" s="38"/>
      <c r="BK11" s="38"/>
      <c r="BL11" s="38"/>
    </row>
    <row r="12" spans="1:64" x14ac:dyDescent="0.3">
      <c r="A12" s="7">
        <v>50160</v>
      </c>
      <c r="B12" s="8" t="s">
        <v>63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>
        <f t="shared" si="3"/>
        <v>0</v>
      </c>
      <c r="N12" s="9"/>
      <c r="O12" s="10"/>
      <c r="P12" s="10">
        <v>5204</v>
      </c>
      <c r="Q12" s="9"/>
      <c r="R12" s="9"/>
      <c r="S12" s="11"/>
      <c r="T12" s="11">
        <v>276</v>
      </c>
      <c r="U12" s="12"/>
      <c r="V12" s="12"/>
      <c r="W12" s="11"/>
      <c r="X12" s="11"/>
      <c r="Y12" s="12"/>
      <c r="Z12" s="12"/>
      <c r="AA12" s="13"/>
      <c r="AB12" s="13"/>
      <c r="AC12" s="11"/>
      <c r="AD12" s="11">
        <v>2961</v>
      </c>
      <c r="AE12" s="11"/>
      <c r="AF12" s="11"/>
      <c r="AG12" s="12"/>
      <c r="AH12" s="15"/>
      <c r="AI12" s="11"/>
      <c r="AJ12" s="11"/>
      <c r="AK12" s="11"/>
      <c r="AL12" s="11">
        <v>1094</v>
      </c>
      <c r="AM12" s="12"/>
      <c r="AN12" s="12">
        <v>73</v>
      </c>
      <c r="AO12" s="11"/>
      <c r="AP12" s="13">
        <v>834</v>
      </c>
      <c r="AQ12" s="11"/>
      <c r="AR12" s="13"/>
      <c r="AS12" s="13"/>
      <c r="AT12" s="11"/>
      <c r="AU12" s="11">
        <v>121</v>
      </c>
      <c r="AV12" s="12"/>
      <c r="AW12" s="12"/>
      <c r="AX12" s="11"/>
      <c r="AY12" s="11"/>
      <c r="AZ12" s="12"/>
      <c r="BA12" s="12"/>
      <c r="BB12" s="9">
        <f t="shared" si="4"/>
        <v>10563</v>
      </c>
      <c r="BC12" s="9"/>
      <c r="BD12" s="9"/>
      <c r="BE12" s="9"/>
      <c r="BF12" s="16">
        <f t="shared" si="5"/>
        <v>10563</v>
      </c>
      <c r="BH12" s="38"/>
      <c r="BI12" s="38"/>
      <c r="BJ12" s="39"/>
      <c r="BK12" s="38"/>
      <c r="BL12" s="38"/>
    </row>
    <row r="13" spans="1:64" x14ac:dyDescent="0.3">
      <c r="A13" s="7">
        <v>50205</v>
      </c>
      <c r="B13" s="8" t="s">
        <v>64</v>
      </c>
      <c r="C13" s="9">
        <v>25060</v>
      </c>
      <c r="D13" s="9">
        <v>10584</v>
      </c>
      <c r="E13" s="9"/>
      <c r="F13" s="9">
        <v>56160</v>
      </c>
      <c r="G13" s="9">
        <v>22164</v>
      </c>
      <c r="H13" s="9">
        <v>27360</v>
      </c>
      <c r="I13" s="9"/>
      <c r="J13" s="9">
        <v>21336</v>
      </c>
      <c r="K13" s="9">
        <v>19260</v>
      </c>
      <c r="L13" s="11">
        <v>48444</v>
      </c>
      <c r="M13" s="9">
        <f t="shared" si="3"/>
        <v>230368</v>
      </c>
      <c r="N13" s="9"/>
      <c r="O13" s="10"/>
      <c r="P13" s="10">
        <v>70599</v>
      </c>
      <c r="Q13" s="9"/>
      <c r="R13" s="9"/>
      <c r="S13" s="11"/>
      <c r="T13" s="11">
        <v>3733</v>
      </c>
      <c r="U13" s="12"/>
      <c r="V13" s="12"/>
      <c r="W13" s="11"/>
      <c r="X13" s="11"/>
      <c r="Y13" s="12"/>
      <c r="Z13" s="12">
        <v>12414</v>
      </c>
      <c r="AA13" s="13">
        <f>7656+32748</f>
        <v>40404</v>
      </c>
      <c r="AB13" s="13"/>
      <c r="AC13" s="11"/>
      <c r="AD13" s="11">
        <v>40192</v>
      </c>
      <c r="AE13" s="11"/>
      <c r="AF13" s="11"/>
      <c r="AG13" s="12"/>
      <c r="AH13" s="15"/>
      <c r="AI13" s="11"/>
      <c r="AJ13" s="11"/>
      <c r="AK13" s="11"/>
      <c r="AL13" s="11">
        <v>14814</v>
      </c>
      <c r="AM13" s="12"/>
      <c r="AN13" s="12">
        <v>1000</v>
      </c>
      <c r="AO13" s="11"/>
      <c r="AP13" s="13">
        <v>11331</v>
      </c>
      <c r="AQ13" s="11"/>
      <c r="AR13" s="13"/>
      <c r="AS13" s="13"/>
      <c r="AT13" s="11"/>
      <c r="AU13" s="11">
        <v>1618</v>
      </c>
      <c r="AV13" s="12"/>
      <c r="AW13" s="12">
        <v>25701</v>
      </c>
      <c r="AX13" s="11"/>
      <c r="AY13" s="11">
        <v>37571</v>
      </c>
      <c r="AZ13" s="12"/>
      <c r="BA13" s="12">
        <v>67424</v>
      </c>
      <c r="BB13" s="9">
        <f t="shared" si="4"/>
        <v>326801</v>
      </c>
      <c r="BC13" s="9"/>
      <c r="BD13" s="9">
        <v>37728</v>
      </c>
      <c r="BE13" s="9"/>
      <c r="BF13" s="16">
        <f t="shared" si="5"/>
        <v>594897</v>
      </c>
      <c r="BH13" s="38"/>
      <c r="BI13" s="38"/>
      <c r="BK13" s="38"/>
      <c r="BL13" s="38"/>
    </row>
    <row r="14" spans="1:64" x14ac:dyDescent="0.3">
      <c r="A14" s="7">
        <v>50210</v>
      </c>
      <c r="B14" s="8" t="s">
        <v>65</v>
      </c>
      <c r="C14" s="9">
        <v>27176</v>
      </c>
      <c r="D14" s="9">
        <v>11541</v>
      </c>
      <c r="E14" s="9"/>
      <c r="F14" s="9">
        <v>61251</v>
      </c>
      <c r="G14" s="9">
        <v>24159</v>
      </c>
      <c r="H14" s="9">
        <v>29844</v>
      </c>
      <c r="I14" s="9"/>
      <c r="J14" s="9">
        <v>23268</v>
      </c>
      <c r="K14" s="9">
        <v>21003</v>
      </c>
      <c r="L14" s="11">
        <v>52827</v>
      </c>
      <c r="M14" s="9">
        <f t="shared" si="3"/>
        <v>251069</v>
      </c>
      <c r="N14" s="9"/>
      <c r="O14" s="10"/>
      <c r="P14" s="10">
        <v>20990</v>
      </c>
      <c r="Q14" s="9"/>
      <c r="R14" s="9"/>
      <c r="S14" s="11"/>
      <c r="T14" s="11">
        <v>1109</v>
      </c>
      <c r="U14" s="12"/>
      <c r="V14" s="12"/>
      <c r="W14" s="11"/>
      <c r="X14" s="11"/>
      <c r="Y14" s="12"/>
      <c r="Z14" s="12">
        <v>3600</v>
      </c>
      <c r="AA14" s="13">
        <v>44061</v>
      </c>
      <c r="AB14" s="13"/>
      <c r="AC14" s="11"/>
      <c r="AD14" s="11">
        <v>11951</v>
      </c>
      <c r="AE14" s="11"/>
      <c r="AF14" s="11"/>
      <c r="AG14" s="12"/>
      <c r="AH14" s="15"/>
      <c r="AI14" s="11"/>
      <c r="AJ14" s="11"/>
      <c r="AK14" s="11"/>
      <c r="AL14" s="11">
        <v>4404</v>
      </c>
      <c r="AM14" s="12"/>
      <c r="AN14" s="12">
        <v>298</v>
      </c>
      <c r="AO14" s="11"/>
      <c r="AP14" s="13">
        <v>3369</v>
      </c>
      <c r="AQ14" s="11"/>
      <c r="AR14" s="13"/>
      <c r="AS14" s="13"/>
      <c r="AT14" s="11"/>
      <c r="AU14" s="11">
        <v>484</v>
      </c>
      <c r="AV14" s="12"/>
      <c r="AW14" s="12">
        <v>1200</v>
      </c>
      <c r="AX14" s="11"/>
      <c r="AY14" s="11">
        <v>12000</v>
      </c>
      <c r="AZ14" s="12"/>
      <c r="BA14" s="12">
        <v>15600</v>
      </c>
      <c r="BB14" s="9">
        <f t="shared" si="4"/>
        <v>119066</v>
      </c>
      <c r="BC14" s="9"/>
      <c r="BD14" s="9">
        <v>41139</v>
      </c>
      <c r="BE14" s="9"/>
      <c r="BF14" s="16">
        <f t="shared" si="5"/>
        <v>411274</v>
      </c>
      <c r="BH14" s="38"/>
      <c r="BI14" s="38"/>
      <c r="BK14" s="38"/>
      <c r="BL14" s="38"/>
    </row>
    <row r="15" spans="1:64" x14ac:dyDescent="0.3">
      <c r="A15" s="7">
        <v>50215</v>
      </c>
      <c r="B15" s="8" t="s">
        <v>66</v>
      </c>
      <c r="C15" s="9">
        <v>23256</v>
      </c>
      <c r="D15" s="9">
        <v>41520</v>
      </c>
      <c r="E15" s="9"/>
      <c r="F15" s="9">
        <v>150168</v>
      </c>
      <c r="G15" s="9">
        <v>38244</v>
      </c>
      <c r="H15" s="9">
        <v>66096</v>
      </c>
      <c r="I15" s="9"/>
      <c r="J15" s="9">
        <v>57132</v>
      </c>
      <c r="K15" s="9">
        <v>44796</v>
      </c>
      <c r="L15" s="11">
        <v>102984</v>
      </c>
      <c r="M15" s="9">
        <f t="shared" si="3"/>
        <v>524196</v>
      </c>
      <c r="N15" s="9"/>
      <c r="O15" s="10"/>
      <c r="P15" s="10">
        <v>674962</v>
      </c>
      <c r="Q15" s="9"/>
      <c r="R15" s="9"/>
      <c r="S15" s="11"/>
      <c r="T15" s="11">
        <v>35679</v>
      </c>
      <c r="U15" s="12"/>
      <c r="V15" s="12"/>
      <c r="W15" s="11"/>
      <c r="X15" s="11"/>
      <c r="Y15" s="12"/>
      <c r="Z15" s="12">
        <v>43620</v>
      </c>
      <c r="AA15" s="13">
        <v>124608</v>
      </c>
      <c r="AB15" s="13"/>
      <c r="AC15" s="11"/>
      <c r="AD15" s="11">
        <v>384251</v>
      </c>
      <c r="AE15" s="11"/>
      <c r="AF15" s="11"/>
      <c r="AG15" s="12"/>
      <c r="AH15" s="15"/>
      <c r="AI15" s="11"/>
      <c r="AJ15" s="11"/>
      <c r="AK15" s="11"/>
      <c r="AL15" s="11">
        <v>141627</v>
      </c>
      <c r="AM15" s="12"/>
      <c r="AN15" s="12">
        <v>9567</v>
      </c>
      <c r="AO15" s="11"/>
      <c r="AP15" s="13">
        <v>108340</v>
      </c>
      <c r="AQ15" s="11"/>
      <c r="AR15" s="13"/>
      <c r="AS15" s="13"/>
      <c r="AT15" s="11"/>
      <c r="AU15" s="11">
        <v>15473</v>
      </c>
      <c r="AV15" s="12"/>
      <c r="AW15" s="12">
        <v>158925</v>
      </c>
      <c r="AX15" s="11"/>
      <c r="AY15" s="11">
        <f>183996</f>
        <v>183996</v>
      </c>
      <c r="AZ15" s="12"/>
      <c r="BA15" s="12">
        <v>279990</v>
      </c>
      <c r="BB15" s="9">
        <f t="shared" si="4"/>
        <v>2161038</v>
      </c>
      <c r="BC15" s="9"/>
      <c r="BD15" s="9">
        <v>68748</v>
      </c>
      <c r="BE15" s="9"/>
      <c r="BF15" s="16">
        <f t="shared" si="5"/>
        <v>2753982</v>
      </c>
      <c r="BH15" s="38"/>
      <c r="BI15" s="38"/>
      <c r="BJ15" s="7"/>
      <c r="BK15" s="38"/>
      <c r="BL15" s="38"/>
    </row>
    <row r="16" spans="1:64" x14ac:dyDescent="0.3">
      <c r="A16" s="7">
        <v>50225</v>
      </c>
      <c r="B16" s="8" t="s">
        <v>67</v>
      </c>
      <c r="C16" s="9">
        <v>4937</v>
      </c>
      <c r="D16" s="9">
        <v>2100</v>
      </c>
      <c r="E16" s="9"/>
      <c r="F16" s="9">
        <v>11130</v>
      </c>
      <c r="G16" s="9">
        <v>4386</v>
      </c>
      <c r="H16" s="9">
        <v>5418</v>
      </c>
      <c r="I16" s="9"/>
      <c r="J16" s="9">
        <v>4101</v>
      </c>
      <c r="K16" s="9">
        <v>3552</v>
      </c>
      <c r="L16" s="11">
        <v>9603</v>
      </c>
      <c r="M16" s="9">
        <f t="shared" si="3"/>
        <v>45227</v>
      </c>
      <c r="N16" s="9"/>
      <c r="O16" s="10"/>
      <c r="P16" s="12">
        <v>30758</v>
      </c>
      <c r="Q16" s="9"/>
      <c r="R16" s="9"/>
      <c r="S16" s="11"/>
      <c r="T16" s="11">
        <v>1627</v>
      </c>
      <c r="U16" s="12"/>
      <c r="V16" s="12"/>
      <c r="W16" s="11"/>
      <c r="X16" s="11"/>
      <c r="Y16" s="12"/>
      <c r="Z16" s="12">
        <v>5424</v>
      </c>
      <c r="AA16" s="13">
        <v>8010</v>
      </c>
      <c r="AB16" s="13"/>
      <c r="AC16" s="11"/>
      <c r="AD16" s="11">
        <v>17507</v>
      </c>
      <c r="AE16" s="11"/>
      <c r="AF16" s="11"/>
      <c r="AG16" s="12"/>
      <c r="AH16" s="15"/>
      <c r="AI16" s="11"/>
      <c r="AJ16" s="11"/>
      <c r="AK16" s="11"/>
      <c r="AL16" s="11">
        <v>6454</v>
      </c>
      <c r="AM16" s="12"/>
      <c r="AN16" s="12">
        <v>435</v>
      </c>
      <c r="AO16" s="11"/>
      <c r="AP16" s="13">
        <v>4936</v>
      </c>
      <c r="AQ16" s="11"/>
      <c r="AR16" s="13"/>
      <c r="AS16" s="13"/>
      <c r="AT16" s="11"/>
      <c r="AU16" s="11">
        <v>705</v>
      </c>
      <c r="AV16" s="12"/>
      <c r="AW16" s="12">
        <v>11231</v>
      </c>
      <c r="AX16" s="11"/>
      <c r="AY16" s="11">
        <v>16410</v>
      </c>
      <c r="AZ16" s="12"/>
      <c r="BA16" s="12">
        <v>29456</v>
      </c>
      <c r="BB16" s="9">
        <f t="shared" si="4"/>
        <v>132953</v>
      </c>
      <c r="BC16" s="9"/>
      <c r="BD16" s="9">
        <v>7470</v>
      </c>
      <c r="BE16" s="9"/>
      <c r="BF16" s="16">
        <f t="shared" si="5"/>
        <v>185650</v>
      </c>
      <c r="BH16" s="38"/>
      <c r="BI16" s="38"/>
      <c r="BJ16" s="40"/>
      <c r="BK16" s="38"/>
      <c r="BL16" s="38"/>
    </row>
    <row r="17" spans="1:64" x14ac:dyDescent="0.3">
      <c r="A17" s="7">
        <v>50230</v>
      </c>
      <c r="B17" s="8" t="s">
        <v>68</v>
      </c>
      <c r="C17" s="9">
        <v>0</v>
      </c>
      <c r="D17" s="9">
        <v>0</v>
      </c>
      <c r="E17" s="9"/>
      <c r="F17" s="9">
        <v>0</v>
      </c>
      <c r="G17" s="9">
        <v>0</v>
      </c>
      <c r="H17" s="9">
        <v>0</v>
      </c>
      <c r="I17" s="9"/>
      <c r="J17" s="9">
        <v>0</v>
      </c>
      <c r="K17" s="9">
        <v>0</v>
      </c>
      <c r="L17" s="11">
        <v>0</v>
      </c>
      <c r="M17" s="9">
        <f t="shared" si="3"/>
        <v>0</v>
      </c>
      <c r="N17" s="9"/>
      <c r="O17" s="10"/>
      <c r="P17" s="10">
        <v>5935</v>
      </c>
      <c r="Q17" s="9"/>
      <c r="R17" s="9"/>
      <c r="S17" s="11"/>
      <c r="T17" s="11">
        <v>314</v>
      </c>
      <c r="U17" s="12"/>
      <c r="V17" s="12"/>
      <c r="W17" s="11"/>
      <c r="X17" s="11"/>
      <c r="Y17" s="12"/>
      <c r="Z17" s="12">
        <v>1044</v>
      </c>
      <c r="AA17" s="13"/>
      <c r="AB17" s="13"/>
      <c r="AC17" s="11"/>
      <c r="AD17" s="11">
        <v>3376</v>
      </c>
      <c r="AE17" s="11"/>
      <c r="AF17" s="11"/>
      <c r="AG17" s="12"/>
      <c r="AH17" s="15"/>
      <c r="AI17" s="11"/>
      <c r="AJ17" s="11"/>
      <c r="AK17" s="11"/>
      <c r="AL17" s="11">
        <v>1245</v>
      </c>
      <c r="AM17" s="12"/>
      <c r="AN17" s="12">
        <v>83</v>
      </c>
      <c r="AO17" s="11"/>
      <c r="AP17" s="13">
        <v>954</v>
      </c>
      <c r="AQ17" s="11"/>
      <c r="AR17" s="13"/>
      <c r="AS17" s="13"/>
      <c r="AT17" s="11"/>
      <c r="AU17" s="11">
        <v>137</v>
      </c>
      <c r="AV17" s="12"/>
      <c r="AW17" s="12">
        <v>2166</v>
      </c>
      <c r="AX17" s="11"/>
      <c r="AY17" s="11">
        <v>3168</v>
      </c>
      <c r="AZ17" s="12"/>
      <c r="BA17" s="12">
        <v>5688</v>
      </c>
      <c r="BB17" s="9">
        <f t="shared" si="4"/>
        <v>24110</v>
      </c>
      <c r="BC17" s="9"/>
      <c r="BD17" s="9">
        <v>0</v>
      </c>
      <c r="BE17" s="9"/>
      <c r="BF17" s="16">
        <f t="shared" si="5"/>
        <v>24110</v>
      </c>
      <c r="BH17" s="38"/>
      <c r="BI17" s="38"/>
      <c r="BJ17" s="40"/>
    </row>
    <row r="18" spans="1:64" x14ac:dyDescent="0.3">
      <c r="A18" s="7">
        <v>50231</v>
      </c>
      <c r="B18" s="8" t="s">
        <v>69</v>
      </c>
      <c r="C18" s="9">
        <v>1044</v>
      </c>
      <c r="D18" s="9">
        <v>1068</v>
      </c>
      <c r="E18" s="9"/>
      <c r="F18" s="9">
        <v>7260</v>
      </c>
      <c r="G18" s="9">
        <v>2352</v>
      </c>
      <c r="H18" s="9">
        <v>3600</v>
      </c>
      <c r="I18" s="9"/>
      <c r="J18" s="9">
        <v>3096</v>
      </c>
      <c r="K18" s="9">
        <v>2520</v>
      </c>
      <c r="L18" s="11">
        <v>5568</v>
      </c>
      <c r="M18" s="9">
        <f t="shared" si="3"/>
        <v>26508</v>
      </c>
      <c r="N18" s="9"/>
      <c r="O18" s="10"/>
      <c r="P18" s="10">
        <v>23514</v>
      </c>
      <c r="Q18" s="9"/>
      <c r="R18" s="9"/>
      <c r="S18" s="11"/>
      <c r="T18" s="11">
        <v>1243</v>
      </c>
      <c r="U18" s="12"/>
      <c r="V18" s="12"/>
      <c r="W18" s="11"/>
      <c r="X18" s="11"/>
      <c r="Y18" s="12"/>
      <c r="Z18" s="12">
        <v>1944</v>
      </c>
      <c r="AA18" s="13">
        <v>5232</v>
      </c>
      <c r="AB18" s="13"/>
      <c r="AC18" s="11"/>
      <c r="AD18" s="11">
        <v>13386</v>
      </c>
      <c r="AE18" s="11"/>
      <c r="AF18" s="11"/>
      <c r="AG18" s="12"/>
      <c r="AH18" s="15"/>
      <c r="AI18" s="11"/>
      <c r="AJ18" s="11"/>
      <c r="AK18" s="11"/>
      <c r="AL18" s="11">
        <v>4932</v>
      </c>
      <c r="AM18" s="12"/>
      <c r="AN18" s="12">
        <v>334</v>
      </c>
      <c r="AO18" s="11"/>
      <c r="AP18" s="13">
        <v>3774</v>
      </c>
      <c r="AQ18" s="11"/>
      <c r="AR18" s="13"/>
      <c r="AS18" s="13"/>
      <c r="AT18" s="11"/>
      <c r="AU18" s="11">
        <v>542</v>
      </c>
      <c r="AV18" s="12"/>
      <c r="AW18" s="12">
        <v>5052</v>
      </c>
      <c r="AX18" s="11"/>
      <c r="AY18" s="11">
        <f>6984</f>
        <v>6984</v>
      </c>
      <c r="AZ18" s="12"/>
      <c r="BA18" s="12">
        <v>12300</v>
      </c>
      <c r="BB18" s="9">
        <f t="shared" si="4"/>
        <v>79237</v>
      </c>
      <c r="BC18" s="9"/>
      <c r="BD18" s="9">
        <v>3612</v>
      </c>
      <c r="BE18" s="9"/>
      <c r="BF18" s="16">
        <f t="shared" si="5"/>
        <v>109357</v>
      </c>
      <c r="BH18" s="38"/>
      <c r="BI18" s="38"/>
      <c r="BJ18" s="41"/>
      <c r="BK18" s="38"/>
      <c r="BL18" s="38"/>
    </row>
    <row r="19" spans="1:64" x14ac:dyDescent="0.3">
      <c r="A19" s="7">
        <v>50235</v>
      </c>
      <c r="B19" s="8" t="s">
        <v>70</v>
      </c>
      <c r="C19" s="9">
        <v>0</v>
      </c>
      <c r="D19" s="9">
        <v>0</v>
      </c>
      <c r="E19" s="9"/>
      <c r="F19" s="9">
        <v>0</v>
      </c>
      <c r="G19" s="9">
        <v>0</v>
      </c>
      <c r="H19" s="9">
        <v>0</v>
      </c>
      <c r="I19" s="9"/>
      <c r="J19" s="9">
        <v>0</v>
      </c>
      <c r="K19" s="9">
        <v>0</v>
      </c>
      <c r="L19" s="11">
        <v>0</v>
      </c>
      <c r="M19" s="9">
        <f t="shared" si="3"/>
        <v>0</v>
      </c>
      <c r="N19" s="9"/>
      <c r="O19" s="10"/>
      <c r="P19" s="10">
        <v>6474</v>
      </c>
      <c r="Q19" s="9"/>
      <c r="R19" s="9"/>
      <c r="S19" s="11"/>
      <c r="T19" s="11">
        <v>341</v>
      </c>
      <c r="U19" s="12"/>
      <c r="V19" s="12"/>
      <c r="W19" s="11"/>
      <c r="X19" s="11"/>
      <c r="Y19" s="12"/>
      <c r="Z19" s="12">
        <v>498</v>
      </c>
      <c r="AA19" s="13"/>
      <c r="AB19" s="13"/>
      <c r="AC19" s="11"/>
      <c r="AD19" s="11">
        <v>3683</v>
      </c>
      <c r="AE19" s="11"/>
      <c r="AF19" s="11"/>
      <c r="AG19" s="12"/>
      <c r="AH19" s="15"/>
      <c r="AI19" s="11"/>
      <c r="AJ19" s="11"/>
      <c r="AK19" s="11"/>
      <c r="AL19" s="11">
        <v>1359</v>
      </c>
      <c r="AM19" s="12"/>
      <c r="AN19" s="12">
        <v>93</v>
      </c>
      <c r="AO19" s="11"/>
      <c r="AP19" s="13">
        <v>1039</v>
      </c>
      <c r="AQ19" s="11"/>
      <c r="AR19" s="13"/>
      <c r="AS19" s="13"/>
      <c r="AT19" s="11"/>
      <c r="AU19" s="11">
        <v>149</v>
      </c>
      <c r="AV19" s="12"/>
      <c r="AW19" s="12">
        <v>1677</v>
      </c>
      <c r="AX19" s="11"/>
      <c r="AY19" s="11">
        <f>2118</f>
        <v>2118</v>
      </c>
      <c r="AZ19" s="12"/>
      <c r="BA19" s="12">
        <v>3030</v>
      </c>
      <c r="BB19" s="9">
        <f t="shared" si="4"/>
        <v>20461</v>
      </c>
      <c r="BC19" s="9"/>
      <c r="BD19" s="9">
        <v>0</v>
      </c>
      <c r="BE19" s="9"/>
      <c r="BF19" s="16">
        <f t="shared" si="5"/>
        <v>20461</v>
      </c>
      <c r="BH19" s="38"/>
      <c r="BI19" s="38"/>
    </row>
    <row r="20" spans="1:64" x14ac:dyDescent="0.3">
      <c r="A20" s="7">
        <v>50245</v>
      </c>
      <c r="B20" s="8" t="s">
        <v>71</v>
      </c>
      <c r="C20" s="9">
        <v>9816</v>
      </c>
      <c r="D20" s="9">
        <v>0</v>
      </c>
      <c r="E20" s="9"/>
      <c r="F20" s="9">
        <v>6000</v>
      </c>
      <c r="G20" s="9">
        <v>3000</v>
      </c>
      <c r="H20" s="9">
        <v>0</v>
      </c>
      <c r="I20" s="9"/>
      <c r="J20" s="9">
        <v>0</v>
      </c>
      <c r="K20" s="9">
        <v>0</v>
      </c>
      <c r="L20" s="11">
        <v>0</v>
      </c>
      <c r="M20" s="9">
        <f>SUM(C20:L20)</f>
        <v>18816</v>
      </c>
      <c r="N20" s="9"/>
      <c r="O20" s="10"/>
      <c r="P20" s="10"/>
      <c r="Q20" s="9"/>
      <c r="R20" s="9"/>
      <c r="S20" s="11"/>
      <c r="T20" s="11"/>
      <c r="U20" s="12"/>
      <c r="V20" s="12"/>
      <c r="W20" s="11"/>
      <c r="X20" s="11"/>
      <c r="Y20" s="12"/>
      <c r="Z20" s="12"/>
      <c r="AA20" s="13"/>
      <c r="AB20" s="13"/>
      <c r="AC20" s="11"/>
      <c r="AD20" s="11"/>
      <c r="AE20" s="11"/>
      <c r="AF20" s="11"/>
      <c r="AG20" s="12"/>
      <c r="AH20" s="15"/>
      <c r="AI20" s="11"/>
      <c r="AJ20" s="11"/>
      <c r="AK20" s="11"/>
      <c r="AL20" s="11"/>
      <c r="AM20" s="12"/>
      <c r="AN20" s="12"/>
      <c r="AO20" s="11"/>
      <c r="AP20" s="13"/>
      <c r="AQ20" s="11"/>
      <c r="AR20" s="13"/>
      <c r="AS20" s="13"/>
      <c r="AT20" s="11"/>
      <c r="AU20" s="11"/>
      <c r="AV20" s="12"/>
      <c r="AW20" s="12"/>
      <c r="AX20" s="11"/>
      <c r="AY20" s="11"/>
      <c r="AZ20" s="12"/>
      <c r="BA20" s="12"/>
      <c r="BB20" s="9">
        <f t="shared" si="4"/>
        <v>0</v>
      </c>
      <c r="BC20" s="9"/>
      <c r="BD20" s="9">
        <v>3000</v>
      </c>
      <c r="BE20" s="9"/>
      <c r="BF20" s="16">
        <f t="shared" si="5"/>
        <v>21816</v>
      </c>
      <c r="BH20" s="38"/>
      <c r="BI20" s="38"/>
      <c r="BJ20" s="7"/>
    </row>
    <row r="21" spans="1:64" x14ac:dyDescent="0.3">
      <c r="A21" s="7">
        <v>50250</v>
      </c>
      <c r="B21" s="8" t="s">
        <v>72</v>
      </c>
      <c r="C21" s="9">
        <v>1968</v>
      </c>
      <c r="D21" s="9">
        <v>0</v>
      </c>
      <c r="E21" s="9"/>
      <c r="F21" s="9">
        <v>1440</v>
      </c>
      <c r="G21" s="9">
        <v>1872</v>
      </c>
      <c r="H21" s="9">
        <v>2880</v>
      </c>
      <c r="I21" s="9"/>
      <c r="J21" s="9">
        <v>720</v>
      </c>
      <c r="K21" s="9">
        <v>2520</v>
      </c>
      <c r="L21" s="11">
        <v>1440</v>
      </c>
      <c r="M21" s="9">
        <f t="shared" si="3"/>
        <v>12840</v>
      </c>
      <c r="N21" s="9"/>
      <c r="O21" s="10"/>
      <c r="P21" s="10"/>
      <c r="Q21" s="9"/>
      <c r="R21" s="9"/>
      <c r="S21" s="11"/>
      <c r="T21" s="11"/>
      <c r="U21" s="12"/>
      <c r="V21" s="12"/>
      <c r="W21" s="11"/>
      <c r="X21" s="11"/>
      <c r="Y21" s="12"/>
      <c r="Z21" s="12"/>
      <c r="AA21" s="13">
        <v>2808</v>
      </c>
      <c r="AB21" s="13"/>
      <c r="AC21" s="11"/>
      <c r="AD21" s="11"/>
      <c r="AE21" s="11"/>
      <c r="AF21" s="11"/>
      <c r="AG21" s="12"/>
      <c r="AH21" s="15"/>
      <c r="AI21" s="11"/>
      <c r="AJ21" s="11"/>
      <c r="AK21" s="11"/>
      <c r="AL21" s="11"/>
      <c r="AM21" s="12"/>
      <c r="AN21" s="12"/>
      <c r="AO21" s="11"/>
      <c r="AP21" s="13"/>
      <c r="AQ21" s="11"/>
      <c r="AR21" s="13"/>
      <c r="AS21" s="13"/>
      <c r="AT21" s="11"/>
      <c r="AU21" s="11"/>
      <c r="AV21" s="12"/>
      <c r="AW21" s="12"/>
      <c r="AX21" s="11"/>
      <c r="AY21" s="11"/>
      <c r="AZ21" s="12"/>
      <c r="BA21" s="12"/>
      <c r="BB21" s="9">
        <f t="shared" si="4"/>
        <v>2808</v>
      </c>
      <c r="BC21" s="9"/>
      <c r="BD21" s="9">
        <v>2880</v>
      </c>
      <c r="BE21" s="9"/>
      <c r="BF21" s="16">
        <f t="shared" si="5"/>
        <v>18528</v>
      </c>
      <c r="BH21" s="38"/>
      <c r="BI21" s="38"/>
      <c r="BJ21" s="40"/>
    </row>
    <row r="22" spans="1:64" x14ac:dyDescent="0.3">
      <c r="A22" s="7">
        <v>50265</v>
      </c>
      <c r="B22" s="8" t="s">
        <v>73</v>
      </c>
      <c r="C22" s="9">
        <v>1008</v>
      </c>
      <c r="D22" s="9">
        <v>1764</v>
      </c>
      <c r="E22" s="9"/>
      <c r="F22" s="9">
        <v>6564</v>
      </c>
      <c r="G22" s="9">
        <v>1788</v>
      </c>
      <c r="H22" s="9">
        <v>3036</v>
      </c>
      <c r="I22" s="9"/>
      <c r="J22" s="9">
        <v>2520</v>
      </c>
      <c r="K22" s="9">
        <v>2004</v>
      </c>
      <c r="L22" s="11">
        <v>4572</v>
      </c>
      <c r="M22" s="9">
        <f t="shared" si="3"/>
        <v>23256</v>
      </c>
      <c r="N22" s="9"/>
      <c r="O22" s="10"/>
      <c r="P22" s="10">
        <v>9712</v>
      </c>
      <c r="Q22" s="9"/>
      <c r="R22" s="9"/>
      <c r="S22" s="11"/>
      <c r="T22" s="11">
        <v>513</v>
      </c>
      <c r="U22" s="12"/>
      <c r="V22" s="12"/>
      <c r="W22" s="11"/>
      <c r="X22" s="11"/>
      <c r="Y22" s="12"/>
      <c r="Z22" s="12">
        <v>984</v>
      </c>
      <c r="AA22" s="13">
        <v>5520</v>
      </c>
      <c r="AB22" s="13"/>
      <c r="AC22" s="11"/>
      <c r="AD22" s="11">
        <v>5528</v>
      </c>
      <c r="AE22" s="11"/>
      <c r="AF22" s="11"/>
      <c r="AG22" s="12"/>
      <c r="AH22" s="15"/>
      <c r="AI22" s="11"/>
      <c r="AJ22" s="11"/>
      <c r="AK22" s="11"/>
      <c r="AL22" s="11">
        <v>2036</v>
      </c>
      <c r="AM22" s="12"/>
      <c r="AN22" s="12">
        <v>137</v>
      </c>
      <c r="AO22" s="11"/>
      <c r="AP22" s="13">
        <v>1559</v>
      </c>
      <c r="AQ22" s="11"/>
      <c r="AR22" s="13"/>
      <c r="AS22" s="13"/>
      <c r="AT22" s="11"/>
      <c r="AU22" s="11">
        <v>224</v>
      </c>
      <c r="AV22" s="12"/>
      <c r="AW22" s="12">
        <v>3516</v>
      </c>
      <c r="AX22" s="11"/>
      <c r="AY22" s="11">
        <f>4650</f>
        <v>4650</v>
      </c>
      <c r="AZ22" s="12"/>
      <c r="BA22" s="12">
        <v>6234</v>
      </c>
      <c r="BB22" s="9">
        <f t="shared" si="4"/>
        <v>40613</v>
      </c>
      <c r="BC22" s="9"/>
      <c r="BD22" s="9">
        <v>3060</v>
      </c>
      <c r="BE22" s="9"/>
      <c r="BF22" s="16">
        <f t="shared" si="5"/>
        <v>66929</v>
      </c>
      <c r="BH22" s="38"/>
      <c r="BI22" s="38"/>
      <c r="BJ22" s="40"/>
      <c r="BK22" s="30"/>
    </row>
    <row r="23" spans="1:64" s="30" customFormat="1" x14ac:dyDescent="0.3">
      <c r="A23" s="42"/>
      <c r="B23" s="43" t="s">
        <v>74</v>
      </c>
      <c r="C23" s="44">
        <f t="shared" ref="C23:BD23" si="6">SUM(C9:C22)</f>
        <v>421765</v>
      </c>
      <c r="D23" s="44">
        <f t="shared" si="6"/>
        <v>206913</v>
      </c>
      <c r="E23" s="44">
        <f t="shared" si="6"/>
        <v>0</v>
      </c>
      <c r="F23" s="44">
        <f t="shared" si="6"/>
        <v>1034193</v>
      </c>
      <c r="G23" s="44">
        <f t="shared" si="6"/>
        <v>387627</v>
      </c>
      <c r="H23" s="44">
        <f t="shared" si="6"/>
        <v>495978</v>
      </c>
      <c r="I23" s="44">
        <f t="shared" si="6"/>
        <v>0</v>
      </c>
      <c r="J23" s="44">
        <f t="shared" si="6"/>
        <v>391101</v>
      </c>
      <c r="K23" s="44">
        <f t="shared" si="6"/>
        <v>347415</v>
      </c>
      <c r="L23" s="44">
        <f t="shared" si="6"/>
        <v>858683</v>
      </c>
      <c r="M23" s="44">
        <f t="shared" si="6"/>
        <v>4143675</v>
      </c>
      <c r="N23" s="45"/>
      <c r="O23" s="44">
        <f t="shared" si="6"/>
        <v>0</v>
      </c>
      <c r="P23" s="44">
        <f>SUM(P9:P22)</f>
        <v>1844335</v>
      </c>
      <c r="Q23" s="44">
        <f t="shared" si="6"/>
        <v>0</v>
      </c>
      <c r="R23" s="44">
        <f t="shared" si="6"/>
        <v>0</v>
      </c>
      <c r="S23" s="44">
        <f>SUM(S9:S22)</f>
        <v>0</v>
      </c>
      <c r="T23" s="44">
        <f>SUM(T9:T22)</f>
        <v>97494</v>
      </c>
      <c r="U23" s="44">
        <f>SUM(U9:U22)</f>
        <v>0</v>
      </c>
      <c r="V23" s="44">
        <f>SUM(V9:V22)</f>
        <v>0</v>
      </c>
      <c r="W23" s="44">
        <f>SUM(W9:W22)</f>
        <v>0</v>
      </c>
      <c r="X23" s="44">
        <f t="shared" si="6"/>
        <v>0</v>
      </c>
      <c r="Y23" s="44">
        <f t="shared" si="6"/>
        <v>0</v>
      </c>
      <c r="Z23" s="44">
        <f t="shared" si="6"/>
        <v>231788</v>
      </c>
      <c r="AA23" s="46">
        <f t="shared" si="6"/>
        <v>758871</v>
      </c>
      <c r="AB23" s="46">
        <f t="shared" si="6"/>
        <v>0</v>
      </c>
      <c r="AC23" s="44">
        <f t="shared" si="6"/>
        <v>0</v>
      </c>
      <c r="AD23" s="44">
        <f t="shared" si="6"/>
        <v>1049962</v>
      </c>
      <c r="AE23" s="44">
        <f t="shared" si="6"/>
        <v>0</v>
      </c>
      <c r="AF23" s="44">
        <f t="shared" si="6"/>
        <v>0</v>
      </c>
      <c r="AG23" s="44">
        <f t="shared" si="6"/>
        <v>0</v>
      </c>
      <c r="AH23" s="46">
        <f t="shared" si="6"/>
        <v>0</v>
      </c>
      <c r="AI23" s="44">
        <f t="shared" si="6"/>
        <v>0</v>
      </c>
      <c r="AJ23" s="44">
        <f t="shared" si="6"/>
        <v>0</v>
      </c>
      <c r="AK23" s="44">
        <f t="shared" si="6"/>
        <v>0</v>
      </c>
      <c r="AL23" s="44">
        <f t="shared" si="6"/>
        <v>386992</v>
      </c>
      <c r="AM23" s="44">
        <f t="shared" si="6"/>
        <v>0</v>
      </c>
      <c r="AN23" s="44">
        <f t="shared" si="6"/>
        <v>26134</v>
      </c>
      <c r="AO23" s="44">
        <f t="shared" si="6"/>
        <v>0</v>
      </c>
      <c r="AP23" s="46">
        <f t="shared" si="6"/>
        <v>296037</v>
      </c>
      <c r="AQ23" s="44">
        <f t="shared" si="6"/>
        <v>0</v>
      </c>
      <c r="AR23" s="44">
        <f t="shared" si="6"/>
        <v>0</v>
      </c>
      <c r="AS23" s="44">
        <f t="shared" si="6"/>
        <v>0</v>
      </c>
      <c r="AT23" s="44">
        <f t="shared" si="6"/>
        <v>0</v>
      </c>
      <c r="AU23" s="44">
        <f t="shared" si="6"/>
        <v>42287</v>
      </c>
      <c r="AV23" s="44">
        <f t="shared" si="6"/>
        <v>0</v>
      </c>
      <c r="AW23" s="44">
        <f t="shared" si="6"/>
        <v>545492</v>
      </c>
      <c r="AX23" s="44">
        <f t="shared" si="6"/>
        <v>0</v>
      </c>
      <c r="AY23" s="44">
        <f>SUM(AY9:AY22)</f>
        <v>757951</v>
      </c>
      <c r="AZ23" s="44">
        <f>SUM(AZ9:AZ22)</f>
        <v>0</v>
      </c>
      <c r="BA23" s="44">
        <f>SUM(BA9:BA22)</f>
        <v>1301091</v>
      </c>
      <c r="BB23" s="44">
        <f t="shared" si="6"/>
        <v>7338434</v>
      </c>
      <c r="BC23" s="45"/>
      <c r="BD23" s="44">
        <f t="shared" si="6"/>
        <v>660730</v>
      </c>
      <c r="BE23" s="45"/>
      <c r="BF23" s="47">
        <f>SUM(BF9:BF22)</f>
        <v>12142839</v>
      </c>
      <c r="BG23" s="48"/>
      <c r="BH23" s="49"/>
      <c r="BI23" s="49"/>
      <c r="BJ23" s="40"/>
      <c r="BK23" s="6"/>
      <c r="BL23" s="6"/>
    </row>
    <row r="24" spans="1:64" x14ac:dyDescent="0.3"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9"/>
      <c r="R24" s="9"/>
      <c r="S24" s="11"/>
      <c r="T24" s="11"/>
      <c r="U24" s="12"/>
      <c r="V24" s="12"/>
      <c r="W24" s="11"/>
      <c r="X24" s="11"/>
      <c r="Y24" s="12"/>
      <c r="Z24" s="12"/>
      <c r="AA24" s="13"/>
      <c r="AB24" s="13"/>
      <c r="AC24" s="11"/>
      <c r="AD24" s="11"/>
      <c r="AE24" s="11"/>
      <c r="AF24" s="11"/>
      <c r="AG24" s="12"/>
      <c r="AH24" s="15"/>
      <c r="AI24" s="11"/>
      <c r="AJ24" s="11"/>
      <c r="AK24" s="11"/>
      <c r="AL24" s="11"/>
      <c r="AM24" s="12"/>
      <c r="AN24" s="12"/>
      <c r="AO24" s="11"/>
      <c r="AP24" s="13"/>
      <c r="AQ24" s="11"/>
      <c r="AR24" s="13"/>
      <c r="AS24" s="13"/>
      <c r="AT24" s="11"/>
      <c r="AU24" s="11"/>
      <c r="AV24" s="12"/>
      <c r="AW24" s="12"/>
      <c r="AX24" s="11"/>
      <c r="AY24" s="11"/>
      <c r="AZ24" s="12"/>
      <c r="BA24" s="12"/>
      <c r="BB24" s="11"/>
      <c r="BC24" s="9"/>
      <c r="BD24" s="9"/>
      <c r="BE24" s="9"/>
      <c r="BF24" s="16"/>
      <c r="BH24" s="50"/>
      <c r="BI24" s="51"/>
      <c r="BJ24" s="40"/>
    </row>
    <row r="25" spans="1:64" x14ac:dyDescent="0.3">
      <c r="A25" s="7">
        <v>50301</v>
      </c>
      <c r="B25" s="8" t="s">
        <v>75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9">
        <f t="shared" ref="M25:M80" si="7">SUM(C25:L25)</f>
        <v>0</v>
      </c>
      <c r="N25" s="9"/>
      <c r="O25" s="10"/>
      <c r="P25" s="10"/>
      <c r="Q25" s="9"/>
      <c r="R25" s="9"/>
      <c r="S25" s="11"/>
      <c r="T25" s="11"/>
      <c r="U25" s="12"/>
      <c r="V25" s="12"/>
      <c r="W25" s="11"/>
      <c r="X25" s="11"/>
      <c r="Y25" s="12"/>
      <c r="Z25" s="12"/>
      <c r="AA25" s="13"/>
      <c r="AB25" s="13"/>
      <c r="AC25" s="11"/>
      <c r="AD25" s="11"/>
      <c r="AE25" s="11"/>
      <c r="AF25" s="11"/>
      <c r="AG25" s="12"/>
      <c r="AH25" s="12"/>
      <c r="AI25" s="11"/>
      <c r="AJ25" s="11"/>
      <c r="AK25" s="11"/>
      <c r="AL25" s="11"/>
      <c r="AM25" s="12"/>
      <c r="AN25" s="12"/>
      <c r="AO25" s="11"/>
      <c r="AP25" s="13"/>
      <c r="AQ25" s="11"/>
      <c r="AR25" s="13"/>
      <c r="AS25" s="13"/>
      <c r="AT25" s="11"/>
      <c r="AU25" s="11"/>
      <c r="AV25" s="12"/>
      <c r="AW25" s="12"/>
      <c r="AX25" s="11"/>
      <c r="AY25" s="11"/>
      <c r="AZ25" s="12"/>
      <c r="BA25" s="12"/>
      <c r="BB25" s="11">
        <f t="shared" ref="BB25:BB56" si="8">SUM(O25:BA25)</f>
        <v>0</v>
      </c>
      <c r="BC25" s="9"/>
      <c r="BD25" s="9"/>
      <c r="BE25" s="9"/>
      <c r="BF25" s="16">
        <f t="shared" ref="BF25:BF80" si="9">M25+BB25+BD25</f>
        <v>0</v>
      </c>
      <c r="BH25" s="50"/>
      <c r="BI25" s="51"/>
      <c r="BJ25" s="40"/>
    </row>
    <row r="26" spans="1:64" x14ac:dyDescent="0.3">
      <c r="A26" s="7">
        <v>50302</v>
      </c>
      <c r="B26" s="8" t="s">
        <v>76</v>
      </c>
      <c r="C26" s="11"/>
      <c r="D26" s="11"/>
      <c r="E26" s="11"/>
      <c r="F26" s="11">
        <v>100</v>
      </c>
      <c r="G26" s="11"/>
      <c r="H26" s="11">
        <f>250000+150000</f>
        <v>400000</v>
      </c>
      <c r="I26" s="11"/>
      <c r="J26" s="11">
        <v>7500</v>
      </c>
      <c r="K26" s="11"/>
      <c r="L26" s="11">
        <v>900</v>
      </c>
      <c r="M26" s="9">
        <f t="shared" si="7"/>
        <v>408500</v>
      </c>
      <c r="N26" s="9"/>
      <c r="O26" s="10"/>
      <c r="P26" s="10"/>
      <c r="Q26" s="9"/>
      <c r="R26" s="9"/>
      <c r="S26" s="11"/>
      <c r="T26" s="11"/>
      <c r="U26" s="12"/>
      <c r="V26" s="12"/>
      <c r="W26" s="11"/>
      <c r="X26" s="11"/>
      <c r="Y26" s="12"/>
      <c r="Z26" s="12">
        <v>4200</v>
      </c>
      <c r="AA26" s="13"/>
      <c r="AB26" s="13"/>
      <c r="AC26" s="11"/>
      <c r="AD26" s="11"/>
      <c r="AE26" s="11"/>
      <c r="AF26" s="11"/>
      <c r="AG26" s="12"/>
      <c r="AH26" s="12"/>
      <c r="AI26" s="11"/>
      <c r="AJ26" s="11"/>
      <c r="AK26" s="11"/>
      <c r="AL26" s="11"/>
      <c r="AM26" s="12"/>
      <c r="AN26" s="12"/>
      <c r="AO26" s="11"/>
      <c r="AP26" s="13"/>
      <c r="AQ26" s="11"/>
      <c r="AR26" s="13"/>
      <c r="AS26" s="13"/>
      <c r="AT26" s="11"/>
      <c r="AU26" s="11"/>
      <c r="AV26" s="12"/>
      <c r="AW26" s="12"/>
      <c r="AX26" s="11"/>
      <c r="AY26" s="11"/>
      <c r="AZ26" s="12"/>
      <c r="BA26" s="12"/>
      <c r="BB26" s="11">
        <f t="shared" si="8"/>
        <v>4200</v>
      </c>
      <c r="BC26" s="9"/>
      <c r="BD26" s="9"/>
      <c r="BE26" s="9"/>
      <c r="BF26" s="16">
        <f t="shared" si="9"/>
        <v>412700</v>
      </c>
      <c r="BH26" s="52"/>
      <c r="BI26" s="51"/>
      <c r="BJ26" s="53"/>
    </row>
    <row r="27" spans="1:64" x14ac:dyDescent="0.3">
      <c r="A27" s="7">
        <v>50305</v>
      </c>
      <c r="B27" s="8" t="s">
        <v>77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9">
        <f t="shared" si="7"/>
        <v>0</v>
      </c>
      <c r="N27" s="9"/>
      <c r="O27" s="10"/>
      <c r="P27" s="10"/>
      <c r="Q27" s="9"/>
      <c r="R27" s="9"/>
      <c r="S27" s="11"/>
      <c r="T27" s="11"/>
      <c r="U27" s="12"/>
      <c r="V27" s="12"/>
      <c r="W27" s="11"/>
      <c r="X27" s="11"/>
      <c r="Y27" s="12"/>
      <c r="Z27" s="12"/>
      <c r="AA27" s="13"/>
      <c r="AB27" s="13"/>
      <c r="AC27" s="11"/>
      <c r="AD27" s="11"/>
      <c r="AE27" s="11"/>
      <c r="AF27" s="11"/>
      <c r="AG27" s="12"/>
      <c r="AH27" s="12"/>
      <c r="AI27" s="11"/>
      <c r="AJ27" s="11"/>
      <c r="AK27" s="11"/>
      <c r="AL27" s="11"/>
      <c r="AM27" s="12"/>
      <c r="AN27" s="12"/>
      <c r="AO27" s="11"/>
      <c r="AP27" s="13"/>
      <c r="AQ27" s="11"/>
      <c r="AR27" s="13"/>
      <c r="AS27" s="13"/>
      <c r="AT27" s="11"/>
      <c r="AU27" s="11"/>
      <c r="AV27" s="12"/>
      <c r="AW27" s="12"/>
      <c r="AX27" s="11"/>
      <c r="AY27" s="11"/>
      <c r="AZ27" s="12">
        <v>4800</v>
      </c>
      <c r="BA27" s="12"/>
      <c r="BB27" s="11">
        <f t="shared" si="8"/>
        <v>4800</v>
      </c>
      <c r="BC27" s="9"/>
      <c r="BD27" s="9"/>
      <c r="BE27" s="9"/>
      <c r="BF27" s="16">
        <f t="shared" si="9"/>
        <v>4800</v>
      </c>
      <c r="BH27" s="52"/>
      <c r="BI27" s="51"/>
      <c r="BJ27" s="53"/>
    </row>
    <row r="28" spans="1:64" x14ac:dyDescent="0.3">
      <c r="A28" s="7">
        <v>50306</v>
      </c>
      <c r="B28" s="8" t="s">
        <v>78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9">
        <f t="shared" si="7"/>
        <v>0</v>
      </c>
      <c r="N28" s="9"/>
      <c r="O28" s="10"/>
      <c r="P28" s="10">
        <v>5606</v>
      </c>
      <c r="Q28" s="9"/>
      <c r="R28" s="9"/>
      <c r="S28" s="11"/>
      <c r="T28" s="11">
        <v>546</v>
      </c>
      <c r="U28" s="12"/>
      <c r="V28" s="12"/>
      <c r="W28" s="11"/>
      <c r="X28" s="11"/>
      <c r="Y28" s="12"/>
      <c r="Z28" s="12"/>
      <c r="AA28" s="13"/>
      <c r="AB28" s="13"/>
      <c r="AC28" s="11"/>
      <c r="AD28" s="11">
        <v>5290</v>
      </c>
      <c r="AE28" s="11"/>
      <c r="AF28" s="11"/>
      <c r="AG28" s="12"/>
      <c r="AH28" s="12"/>
      <c r="AI28" s="11"/>
      <c r="AJ28" s="11"/>
      <c r="AK28" s="11"/>
      <c r="AL28" s="11">
        <v>1327</v>
      </c>
      <c r="AM28" s="12"/>
      <c r="AN28" s="12">
        <v>150</v>
      </c>
      <c r="AO28" s="11"/>
      <c r="AP28" s="13">
        <v>1141</v>
      </c>
      <c r="AQ28" s="11"/>
      <c r="AR28" s="13"/>
      <c r="AS28" s="13"/>
      <c r="AT28" s="11"/>
      <c r="AU28" s="11">
        <v>381</v>
      </c>
      <c r="AV28" s="12"/>
      <c r="AW28" s="12"/>
      <c r="AX28" s="11"/>
      <c r="AY28" s="11">
        <v>4260</v>
      </c>
      <c r="AZ28" s="12"/>
      <c r="BA28" s="12">
        <v>9900</v>
      </c>
      <c r="BB28" s="11">
        <f t="shared" si="8"/>
        <v>28601</v>
      </c>
      <c r="BC28" s="9"/>
      <c r="BD28" s="9"/>
      <c r="BE28" s="9"/>
      <c r="BF28" s="16">
        <f t="shared" si="9"/>
        <v>28601</v>
      </c>
      <c r="BH28" s="7"/>
      <c r="BI28" s="7"/>
      <c r="BJ28" s="7"/>
    </row>
    <row r="29" spans="1:64" x14ac:dyDescent="0.3">
      <c r="A29" s="7">
        <v>50307</v>
      </c>
      <c r="B29" s="8" t="s">
        <v>79</v>
      </c>
      <c r="C29" s="11"/>
      <c r="D29" s="11"/>
      <c r="E29" s="11"/>
      <c r="F29" s="11">
        <v>6000</v>
      </c>
      <c r="G29" s="11"/>
      <c r="H29" s="11"/>
      <c r="I29" s="11"/>
      <c r="J29" s="11">
        <v>12000</v>
      </c>
      <c r="K29" s="11"/>
      <c r="L29" s="11"/>
      <c r="M29" s="9">
        <f t="shared" si="7"/>
        <v>18000</v>
      </c>
      <c r="N29" s="9"/>
      <c r="O29" s="10"/>
      <c r="P29" s="10"/>
      <c r="Q29" s="9"/>
      <c r="R29" s="9"/>
      <c r="S29" s="11"/>
      <c r="T29" s="11"/>
      <c r="U29" s="12"/>
      <c r="V29" s="12"/>
      <c r="W29" s="11"/>
      <c r="X29" s="11"/>
      <c r="Y29" s="12"/>
      <c r="Z29" s="12">
        <v>53592</v>
      </c>
      <c r="AA29" s="13"/>
      <c r="AB29" s="13"/>
      <c r="AC29" s="11"/>
      <c r="AD29" s="11"/>
      <c r="AE29" s="11"/>
      <c r="AF29" s="11"/>
      <c r="AG29" s="12"/>
      <c r="AH29" s="12"/>
      <c r="AI29" s="11"/>
      <c r="AJ29" s="11"/>
      <c r="AK29" s="11"/>
      <c r="AL29" s="11"/>
      <c r="AM29" s="12"/>
      <c r="AN29" s="12"/>
      <c r="AO29" s="11"/>
      <c r="AP29" s="13"/>
      <c r="AQ29" s="11"/>
      <c r="AR29" s="13"/>
      <c r="AS29" s="13"/>
      <c r="AT29" s="11"/>
      <c r="AU29" s="11"/>
      <c r="AV29" s="12"/>
      <c r="AW29" s="12"/>
      <c r="AX29" s="11"/>
      <c r="AY29" s="11"/>
      <c r="AZ29" s="12"/>
      <c r="BA29" s="12"/>
      <c r="BB29" s="11">
        <f t="shared" si="8"/>
        <v>53592</v>
      </c>
      <c r="BC29" s="9"/>
      <c r="BD29" s="9">
        <v>240000</v>
      </c>
      <c r="BE29" s="9"/>
      <c r="BF29" s="16">
        <f t="shared" si="9"/>
        <v>311592</v>
      </c>
      <c r="BH29" s="52"/>
      <c r="BI29" s="51"/>
      <c r="BJ29" s="40"/>
    </row>
    <row r="30" spans="1:64" x14ac:dyDescent="0.3">
      <c r="A30" s="7">
        <v>50308</v>
      </c>
      <c r="B30" s="8" t="s">
        <v>80</v>
      </c>
      <c r="C30" s="11"/>
      <c r="D30" s="11"/>
      <c r="E30" s="11"/>
      <c r="F30" s="11">
        <v>32700</v>
      </c>
      <c r="G30" s="11"/>
      <c r="H30" s="11"/>
      <c r="I30" s="11"/>
      <c r="J30" s="11"/>
      <c r="K30" s="11"/>
      <c r="L30" s="11"/>
      <c r="M30" s="9">
        <f t="shared" si="7"/>
        <v>32700</v>
      </c>
      <c r="N30" s="9"/>
      <c r="O30" s="10"/>
      <c r="P30" s="10"/>
      <c r="Q30" s="9"/>
      <c r="R30" s="9"/>
      <c r="S30" s="11"/>
      <c r="T30" s="11"/>
      <c r="U30" s="12"/>
      <c r="V30" s="12"/>
      <c r="W30" s="11"/>
      <c r="X30" s="11"/>
      <c r="Y30" s="12"/>
      <c r="Z30" s="12"/>
      <c r="AA30" s="13"/>
      <c r="AB30" s="13"/>
      <c r="AC30" s="11"/>
      <c r="AD30" s="11"/>
      <c r="AE30" s="11"/>
      <c r="AF30" s="11"/>
      <c r="AG30" s="12"/>
      <c r="AH30" s="12"/>
      <c r="AI30" s="11"/>
      <c r="AJ30" s="11"/>
      <c r="AK30" s="11"/>
      <c r="AL30" s="11"/>
      <c r="AM30" s="12"/>
      <c r="AN30" s="12"/>
      <c r="AO30" s="11"/>
      <c r="AP30" s="13"/>
      <c r="AQ30" s="11">
        <v>147360</v>
      </c>
      <c r="AR30" s="13">
        <v>4536</v>
      </c>
      <c r="AS30" s="13">
        <v>74808</v>
      </c>
      <c r="AT30" s="11"/>
      <c r="AU30" s="11"/>
      <c r="AV30" s="12"/>
      <c r="AW30" s="12"/>
      <c r="AX30" s="11"/>
      <c r="AY30" s="11"/>
      <c r="AZ30" s="12"/>
      <c r="BA30" s="12"/>
      <c r="BB30" s="11">
        <f t="shared" si="8"/>
        <v>226704</v>
      </c>
      <c r="BC30" s="9"/>
      <c r="BD30" s="9"/>
      <c r="BE30" s="9"/>
      <c r="BF30" s="16">
        <f t="shared" si="9"/>
        <v>259404</v>
      </c>
      <c r="BH30" s="50"/>
      <c r="BI30" s="51"/>
      <c r="BJ30" s="40"/>
    </row>
    <row r="31" spans="1:64" x14ac:dyDescent="0.3">
      <c r="A31" s="7">
        <v>50309</v>
      </c>
      <c r="B31" s="8" t="s">
        <v>81</v>
      </c>
      <c r="C31" s="11">
        <v>195000</v>
      </c>
      <c r="D31" s="11"/>
      <c r="E31" s="11">
        <v>6500</v>
      </c>
      <c r="F31" s="11">
        <v>142250</v>
      </c>
      <c r="G31" s="11">
        <f>1149818+500000</f>
        <v>1649818</v>
      </c>
      <c r="H31" s="11">
        <f>168500+150000</f>
        <v>318500</v>
      </c>
      <c r="I31" s="11"/>
      <c r="J31" s="11">
        <v>70000</v>
      </c>
      <c r="K31" s="11">
        <f>75200+150000</f>
        <v>225200</v>
      </c>
      <c r="L31" s="11">
        <v>18000</v>
      </c>
      <c r="M31" s="9">
        <f t="shared" si="7"/>
        <v>2625268</v>
      </c>
      <c r="N31" s="9"/>
      <c r="O31" s="10"/>
      <c r="P31" s="10"/>
      <c r="Q31" s="9"/>
      <c r="R31" s="9"/>
      <c r="S31" s="11"/>
      <c r="T31" s="11"/>
      <c r="U31" s="12"/>
      <c r="V31" s="12"/>
      <c r="W31" s="11"/>
      <c r="X31" s="11"/>
      <c r="Y31" s="12">
        <v>163200</v>
      </c>
      <c r="Z31" s="12">
        <v>453224</v>
      </c>
      <c r="AA31" s="13"/>
      <c r="AB31" s="13"/>
      <c r="AC31" s="11"/>
      <c r="AD31" s="11"/>
      <c r="AE31" s="11"/>
      <c r="AF31" s="11"/>
      <c r="AG31" s="12"/>
      <c r="AH31" s="12"/>
      <c r="AI31" s="11"/>
      <c r="AJ31" s="11"/>
      <c r="AK31" s="11"/>
      <c r="AL31" s="11"/>
      <c r="AM31" s="12"/>
      <c r="AN31" s="12"/>
      <c r="AO31" s="11"/>
      <c r="AP31" s="13"/>
      <c r="AQ31" s="11"/>
      <c r="AR31" s="13"/>
      <c r="AS31" s="13"/>
      <c r="AT31" s="11"/>
      <c r="AU31" s="11"/>
      <c r="AV31" s="12">
        <v>67200</v>
      </c>
      <c r="AW31" s="12"/>
      <c r="AX31" s="11"/>
      <c r="AY31" s="11"/>
      <c r="AZ31" s="12"/>
      <c r="BA31" s="12"/>
      <c r="BB31" s="11">
        <f t="shared" si="8"/>
        <v>683624</v>
      </c>
      <c r="BC31" s="9"/>
      <c r="BD31" s="11">
        <v>375000</v>
      </c>
      <c r="BE31" s="9"/>
      <c r="BF31" s="16">
        <f t="shared" si="9"/>
        <v>3683892</v>
      </c>
      <c r="BH31" s="52"/>
      <c r="BI31" s="51"/>
      <c r="BJ31" s="40"/>
    </row>
    <row r="32" spans="1:64" x14ac:dyDescent="0.3">
      <c r="A32" s="7">
        <v>50310</v>
      </c>
      <c r="B32" s="8" t="s">
        <v>82</v>
      </c>
      <c r="C32" s="11"/>
      <c r="D32" s="11">
        <v>19760</v>
      </c>
      <c r="E32" s="11"/>
      <c r="F32" s="11">
        <v>100000</v>
      </c>
      <c r="G32" s="11"/>
      <c r="H32" s="11"/>
      <c r="I32" s="11"/>
      <c r="J32" s="11">
        <v>3600</v>
      </c>
      <c r="K32" s="11"/>
      <c r="L32" s="11"/>
      <c r="M32" s="9">
        <f t="shared" si="7"/>
        <v>123360</v>
      </c>
      <c r="N32" s="9"/>
      <c r="O32" s="10"/>
      <c r="P32" s="10"/>
      <c r="Q32" s="9"/>
      <c r="R32" s="9"/>
      <c r="S32" s="11"/>
      <c r="T32" s="11"/>
      <c r="U32" s="12"/>
      <c r="V32" s="12"/>
      <c r="W32" s="11"/>
      <c r="X32" s="11"/>
      <c r="Y32" s="12">
        <v>8664</v>
      </c>
      <c r="Z32" s="12">
        <v>26028</v>
      </c>
      <c r="AA32" s="13"/>
      <c r="AB32" s="13"/>
      <c r="AC32" s="11"/>
      <c r="AD32" s="11"/>
      <c r="AE32" s="11"/>
      <c r="AF32" s="11"/>
      <c r="AG32" s="12"/>
      <c r="AH32" s="12"/>
      <c r="AI32" s="11"/>
      <c r="AJ32" s="11"/>
      <c r="AK32" s="11"/>
      <c r="AL32" s="11"/>
      <c r="AM32" s="12"/>
      <c r="AN32" s="12"/>
      <c r="AO32" s="11"/>
      <c r="AP32" s="13"/>
      <c r="AQ32" s="11"/>
      <c r="AR32" s="13"/>
      <c r="AS32" s="13"/>
      <c r="AT32" s="11"/>
      <c r="AU32" s="11"/>
      <c r="AV32" s="12">
        <v>2364</v>
      </c>
      <c r="AW32" s="12"/>
      <c r="AX32" s="11"/>
      <c r="AY32" s="11"/>
      <c r="AZ32" s="12">
        <v>1200</v>
      </c>
      <c r="BA32" s="12"/>
      <c r="BB32" s="11">
        <f t="shared" si="8"/>
        <v>38256</v>
      </c>
      <c r="BC32" s="9"/>
      <c r="BD32" s="9">
        <v>120000</v>
      </c>
      <c r="BE32" s="9"/>
      <c r="BF32" s="16">
        <f t="shared" si="9"/>
        <v>281616</v>
      </c>
      <c r="BH32" s="50"/>
      <c r="BI32" s="51"/>
      <c r="BJ32" s="40"/>
    </row>
    <row r="33" spans="1:62" x14ac:dyDescent="0.3">
      <c r="A33" s="7">
        <v>50311</v>
      </c>
      <c r="B33" s="8" t="s">
        <v>83</v>
      </c>
      <c r="C33" s="11"/>
      <c r="D33" s="11">
        <v>11500</v>
      </c>
      <c r="E33" s="11"/>
      <c r="F33" s="11"/>
      <c r="G33" s="11">
        <v>1500</v>
      </c>
      <c r="H33" s="11">
        <v>101000</v>
      </c>
      <c r="I33" s="11"/>
      <c r="J33" s="11">
        <v>500</v>
      </c>
      <c r="K33" s="11"/>
      <c r="L33" s="11"/>
      <c r="M33" s="9">
        <f t="shared" si="7"/>
        <v>114500</v>
      </c>
      <c r="N33" s="9"/>
      <c r="O33" s="10"/>
      <c r="P33" s="10"/>
      <c r="Q33" s="9"/>
      <c r="R33" s="9"/>
      <c r="S33" s="11"/>
      <c r="T33" s="11"/>
      <c r="U33" s="12"/>
      <c r="V33" s="12"/>
      <c r="W33" s="11"/>
      <c r="X33" s="11"/>
      <c r="Y33" s="12">
        <v>18552</v>
      </c>
      <c r="Z33" s="12">
        <v>1800</v>
      </c>
      <c r="AA33" s="13"/>
      <c r="AB33" s="13"/>
      <c r="AC33" s="11">
        <v>5599</v>
      </c>
      <c r="AD33" s="11"/>
      <c r="AE33" s="11"/>
      <c r="AF33" s="11"/>
      <c r="AG33" s="12"/>
      <c r="AH33" s="12"/>
      <c r="AI33" s="11"/>
      <c r="AJ33" s="11"/>
      <c r="AK33" s="11">
        <v>1550</v>
      </c>
      <c r="AL33" s="11"/>
      <c r="AM33" s="12">
        <v>142</v>
      </c>
      <c r="AN33" s="12"/>
      <c r="AO33" s="11">
        <v>1309</v>
      </c>
      <c r="AP33" s="13"/>
      <c r="AQ33" s="11"/>
      <c r="AR33" s="13"/>
      <c r="AS33" s="13"/>
      <c r="AT33" s="11">
        <v>401</v>
      </c>
      <c r="AU33" s="11"/>
      <c r="AV33" s="12">
        <v>1084</v>
      </c>
      <c r="AW33" s="12"/>
      <c r="AX33" s="11"/>
      <c r="AY33" s="11"/>
      <c r="AZ33" s="12">
        <v>1200</v>
      </c>
      <c r="BA33" s="12"/>
      <c r="BB33" s="11">
        <f t="shared" si="8"/>
        <v>31637</v>
      </c>
      <c r="BC33" s="9"/>
      <c r="BD33" s="9">
        <v>13500</v>
      </c>
      <c r="BE33" s="9"/>
      <c r="BF33" s="16">
        <f t="shared" si="9"/>
        <v>159637</v>
      </c>
      <c r="BH33" s="52"/>
      <c r="BI33" s="54"/>
    </row>
    <row r="34" spans="1:62" x14ac:dyDescent="0.3">
      <c r="A34" s="7">
        <v>50312</v>
      </c>
      <c r="B34" s="8" t="s">
        <v>84</v>
      </c>
      <c r="C34" s="11"/>
      <c r="D34" s="11"/>
      <c r="E34" s="11"/>
      <c r="F34" s="11"/>
      <c r="G34" s="11"/>
      <c r="H34" s="11">
        <v>45000</v>
      </c>
      <c r="I34" s="11"/>
      <c r="J34" s="11">
        <v>8000</v>
      </c>
      <c r="K34" s="11"/>
      <c r="L34" s="11"/>
      <c r="M34" s="9">
        <f t="shared" si="7"/>
        <v>53000</v>
      </c>
      <c r="N34" s="9"/>
      <c r="O34" s="10"/>
      <c r="P34" s="10"/>
      <c r="Q34" s="9"/>
      <c r="R34" s="9"/>
      <c r="S34" s="11"/>
      <c r="T34" s="11"/>
      <c r="U34" s="12"/>
      <c r="V34" s="12"/>
      <c r="W34" s="11"/>
      <c r="X34" s="11"/>
      <c r="Y34" s="12"/>
      <c r="Z34" s="12"/>
      <c r="AA34" s="13"/>
      <c r="AB34" s="13"/>
      <c r="AC34" s="11"/>
      <c r="AD34" s="11"/>
      <c r="AE34" s="11"/>
      <c r="AF34" s="11"/>
      <c r="AG34" s="12"/>
      <c r="AH34" s="12"/>
      <c r="AI34" s="11"/>
      <c r="AJ34" s="11"/>
      <c r="AK34" s="11"/>
      <c r="AL34" s="11"/>
      <c r="AM34" s="12"/>
      <c r="AN34" s="12"/>
      <c r="AO34" s="11"/>
      <c r="AP34" s="13"/>
      <c r="AQ34" s="11"/>
      <c r="AR34" s="13"/>
      <c r="AS34" s="13"/>
      <c r="AT34" s="11"/>
      <c r="AU34" s="11"/>
      <c r="AV34" s="12"/>
      <c r="AW34" s="12"/>
      <c r="AX34" s="11"/>
      <c r="AY34" s="11"/>
      <c r="AZ34" s="12"/>
      <c r="BA34" s="12"/>
      <c r="BB34" s="11">
        <f t="shared" si="8"/>
        <v>0</v>
      </c>
      <c r="BC34" s="9"/>
      <c r="BD34" s="9"/>
      <c r="BE34" s="9"/>
      <c r="BF34" s="16">
        <f t="shared" si="9"/>
        <v>53000</v>
      </c>
      <c r="BH34" s="55"/>
      <c r="BI34" s="55"/>
      <c r="BJ34" s="55"/>
    </row>
    <row r="35" spans="1:62" x14ac:dyDescent="0.3">
      <c r="A35" s="7">
        <v>50313</v>
      </c>
      <c r="B35" s="8" t="s">
        <v>85</v>
      </c>
      <c r="C35" s="16"/>
      <c r="D35" s="11"/>
      <c r="E35" s="11">
        <v>25300</v>
      </c>
      <c r="F35" s="11">
        <v>106400</v>
      </c>
      <c r="G35" s="11">
        <v>5000</v>
      </c>
      <c r="H35" s="11">
        <v>90570</v>
      </c>
      <c r="I35" s="11"/>
      <c r="J35" s="11"/>
      <c r="K35" s="11">
        <f>232500+20000+7000</f>
        <v>259500</v>
      </c>
      <c r="L35" s="11">
        <v>35560</v>
      </c>
      <c r="M35" s="9">
        <f t="shared" si="7"/>
        <v>522330</v>
      </c>
      <c r="N35" s="9"/>
      <c r="O35" s="10">
        <v>72440</v>
      </c>
      <c r="P35" s="10"/>
      <c r="Q35" s="9"/>
      <c r="R35" s="9"/>
      <c r="S35" s="11"/>
      <c r="T35" s="11"/>
      <c r="U35" s="12"/>
      <c r="V35" s="12"/>
      <c r="W35" s="11"/>
      <c r="X35" s="11"/>
      <c r="Y35" s="12">
        <v>1000</v>
      </c>
      <c r="Z35" s="12"/>
      <c r="AA35" s="13">
        <v>3000</v>
      </c>
      <c r="AB35" s="13"/>
      <c r="AC35" s="11">
        <v>65434</v>
      </c>
      <c r="AD35" s="11"/>
      <c r="AE35" s="11"/>
      <c r="AF35" s="11"/>
      <c r="AG35" s="12"/>
      <c r="AH35" s="12"/>
      <c r="AI35" s="11"/>
      <c r="AJ35" s="11"/>
      <c r="AK35" s="11">
        <v>44252</v>
      </c>
      <c r="AL35" s="11"/>
      <c r="AM35" s="12">
        <v>34305</v>
      </c>
      <c r="AN35" s="12"/>
      <c r="AO35" s="11">
        <v>40234</v>
      </c>
      <c r="AP35" s="13"/>
      <c r="AQ35" s="11"/>
      <c r="AR35" s="13"/>
      <c r="AS35" s="13"/>
      <c r="AT35" s="11">
        <v>4675</v>
      </c>
      <c r="AU35" s="11"/>
      <c r="AV35" s="12">
        <v>4600</v>
      </c>
      <c r="AW35" s="12"/>
      <c r="AX35" s="11"/>
      <c r="AY35" s="11"/>
      <c r="AZ35" s="12">
        <v>22770</v>
      </c>
      <c r="BA35" s="12"/>
      <c r="BB35" s="11">
        <f t="shared" si="8"/>
        <v>292710</v>
      </c>
      <c r="BC35" s="9"/>
      <c r="BD35" s="9">
        <v>35633</v>
      </c>
      <c r="BE35" s="9"/>
      <c r="BF35" s="16">
        <f t="shared" si="9"/>
        <v>850673</v>
      </c>
    </row>
    <row r="36" spans="1:62" x14ac:dyDescent="0.3">
      <c r="A36" s="7">
        <v>50315</v>
      </c>
      <c r="B36" s="8" t="s">
        <v>86</v>
      </c>
      <c r="C36" s="11">
        <v>70200</v>
      </c>
      <c r="D36" s="11"/>
      <c r="E36" s="11"/>
      <c r="F36" s="11"/>
      <c r="G36" s="11"/>
      <c r="H36" s="11"/>
      <c r="I36" s="11"/>
      <c r="J36" s="11"/>
      <c r="K36" s="11"/>
      <c r="L36" s="11"/>
      <c r="M36" s="9">
        <f t="shared" si="7"/>
        <v>70200</v>
      </c>
      <c r="N36" s="9"/>
      <c r="O36" s="10"/>
      <c r="P36" s="10"/>
      <c r="Q36" s="9"/>
      <c r="R36" s="9"/>
      <c r="S36" s="11"/>
      <c r="T36" s="11"/>
      <c r="U36" s="12"/>
      <c r="V36" s="12"/>
      <c r="W36" s="11"/>
      <c r="X36" s="11"/>
      <c r="Y36" s="12"/>
      <c r="Z36" s="12">
        <v>40000</v>
      </c>
      <c r="AA36" s="13"/>
      <c r="AB36" s="13"/>
      <c r="AC36" s="11"/>
      <c r="AD36" s="11"/>
      <c r="AE36" s="11"/>
      <c r="AF36" s="11"/>
      <c r="AG36" s="12"/>
      <c r="AH36" s="12"/>
      <c r="AI36" s="11"/>
      <c r="AJ36" s="11"/>
      <c r="AK36" s="11"/>
      <c r="AL36" s="11"/>
      <c r="AM36" s="12"/>
      <c r="AN36" s="12"/>
      <c r="AO36" s="11"/>
      <c r="AP36" s="13"/>
      <c r="AQ36" s="11"/>
      <c r="AR36" s="13"/>
      <c r="AS36" s="13"/>
      <c r="AT36" s="11"/>
      <c r="AU36" s="11"/>
      <c r="AV36" s="12"/>
      <c r="AW36" s="12"/>
      <c r="AX36" s="11"/>
      <c r="AY36" s="11"/>
      <c r="AZ36" s="12"/>
      <c r="BA36" s="12"/>
      <c r="BB36" s="11">
        <f t="shared" si="8"/>
        <v>40000</v>
      </c>
      <c r="BC36" s="9"/>
      <c r="BD36" s="9"/>
      <c r="BE36" s="9"/>
      <c r="BF36" s="16">
        <f t="shared" si="9"/>
        <v>110200</v>
      </c>
    </row>
    <row r="37" spans="1:62" x14ac:dyDescent="0.3">
      <c r="A37" s="7">
        <v>50316</v>
      </c>
      <c r="B37" s="8" t="s">
        <v>87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9">
        <f t="shared" si="7"/>
        <v>0</v>
      </c>
      <c r="N37" s="9"/>
      <c r="O37" s="10"/>
      <c r="P37" s="10"/>
      <c r="Q37" s="9"/>
      <c r="R37" s="9"/>
      <c r="S37" s="11"/>
      <c r="T37" s="11"/>
      <c r="U37" s="12"/>
      <c r="V37" s="12"/>
      <c r="W37" s="11"/>
      <c r="X37" s="11"/>
      <c r="Y37" s="12"/>
      <c r="Z37" s="12"/>
      <c r="AA37" s="13"/>
      <c r="AB37" s="13"/>
      <c r="AC37" s="11"/>
      <c r="AD37" s="11"/>
      <c r="AE37" s="11"/>
      <c r="AF37" s="11"/>
      <c r="AG37" s="12"/>
      <c r="AH37" s="12"/>
      <c r="AI37" s="11"/>
      <c r="AJ37" s="11"/>
      <c r="AK37" s="11"/>
      <c r="AL37" s="11"/>
      <c r="AM37" s="12"/>
      <c r="AN37" s="12"/>
      <c r="AO37" s="11"/>
      <c r="AP37" s="13"/>
      <c r="AQ37" s="11"/>
      <c r="AR37" s="13"/>
      <c r="AS37" s="13"/>
      <c r="AT37" s="11"/>
      <c r="AU37" s="11"/>
      <c r="AV37" s="12"/>
      <c r="AW37" s="12"/>
      <c r="AX37" s="11"/>
      <c r="AY37" s="11"/>
      <c r="AZ37" s="12">
        <v>80700</v>
      </c>
      <c r="BA37" s="12"/>
      <c r="BB37" s="11">
        <f t="shared" si="8"/>
        <v>80700</v>
      </c>
      <c r="BC37" s="9"/>
      <c r="BD37" s="9">
        <v>1000</v>
      </c>
      <c r="BE37" s="9"/>
      <c r="BF37" s="16">
        <f t="shared" si="9"/>
        <v>81700</v>
      </c>
    </row>
    <row r="38" spans="1:62" x14ac:dyDescent="0.3">
      <c r="A38" s="7">
        <v>50317</v>
      </c>
      <c r="B38" s="8" t="s">
        <v>88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9">
        <f t="shared" si="7"/>
        <v>0</v>
      </c>
      <c r="N38" s="9"/>
      <c r="O38" s="10"/>
      <c r="P38" s="10"/>
      <c r="Q38" s="9"/>
      <c r="R38" s="9"/>
      <c r="S38" s="11"/>
      <c r="T38" s="11"/>
      <c r="U38" s="12"/>
      <c r="V38" s="12"/>
      <c r="W38" s="11"/>
      <c r="X38" s="11"/>
      <c r="Y38" s="12"/>
      <c r="Z38" s="12"/>
      <c r="AA38" s="13"/>
      <c r="AB38" s="13"/>
      <c r="AC38" s="11"/>
      <c r="AD38" s="11"/>
      <c r="AE38" s="11"/>
      <c r="AF38" s="11"/>
      <c r="AG38" s="12"/>
      <c r="AH38" s="12"/>
      <c r="AI38" s="11"/>
      <c r="AJ38" s="11"/>
      <c r="AK38" s="11"/>
      <c r="AL38" s="11"/>
      <c r="AM38" s="12"/>
      <c r="AN38" s="12"/>
      <c r="AO38" s="11"/>
      <c r="AP38" s="13"/>
      <c r="AQ38" s="11"/>
      <c r="AR38" s="13"/>
      <c r="AS38" s="13"/>
      <c r="AT38" s="11"/>
      <c r="AU38" s="11"/>
      <c r="AV38" s="12"/>
      <c r="AW38" s="12"/>
      <c r="AX38" s="11"/>
      <c r="AY38" s="11"/>
      <c r="AZ38" s="12">
        <v>144000</v>
      </c>
      <c r="BA38" s="12"/>
      <c r="BB38" s="11">
        <f t="shared" si="8"/>
        <v>144000</v>
      </c>
      <c r="BC38" s="9"/>
      <c r="BD38" s="9">
        <v>5000</v>
      </c>
      <c r="BE38" s="9"/>
      <c r="BF38" s="16">
        <f t="shared" si="9"/>
        <v>149000</v>
      </c>
    </row>
    <row r="39" spans="1:62" x14ac:dyDescent="0.3">
      <c r="A39" s="7">
        <v>50318</v>
      </c>
      <c r="B39" s="8" t="s">
        <v>89</v>
      </c>
      <c r="C39" s="11"/>
      <c r="D39" s="11">
        <v>13050</v>
      </c>
      <c r="E39" s="11"/>
      <c r="F39" s="11"/>
      <c r="G39" s="11"/>
      <c r="H39" s="11"/>
      <c r="I39" s="11"/>
      <c r="J39" s="11"/>
      <c r="K39" s="11"/>
      <c r="L39" s="11"/>
      <c r="M39" s="9">
        <f t="shared" si="7"/>
        <v>13050</v>
      </c>
      <c r="N39" s="9"/>
      <c r="O39" s="10"/>
      <c r="P39" s="10"/>
      <c r="Q39" s="9"/>
      <c r="R39" s="9"/>
      <c r="S39" s="11"/>
      <c r="T39" s="11"/>
      <c r="U39" s="12"/>
      <c r="V39" s="12"/>
      <c r="W39" s="11"/>
      <c r="X39" s="11"/>
      <c r="Y39" s="12">
        <v>153180</v>
      </c>
      <c r="Z39" s="12"/>
      <c r="AA39" s="13"/>
      <c r="AB39" s="13"/>
      <c r="AC39" s="11"/>
      <c r="AD39" s="11"/>
      <c r="AE39" s="11"/>
      <c r="AF39" s="11"/>
      <c r="AG39" s="12"/>
      <c r="AH39" s="12"/>
      <c r="AI39" s="11"/>
      <c r="AJ39" s="11"/>
      <c r="AK39" s="11"/>
      <c r="AL39" s="11"/>
      <c r="AM39" s="12"/>
      <c r="AN39" s="12"/>
      <c r="AO39" s="11"/>
      <c r="AP39" s="13"/>
      <c r="AQ39" s="11"/>
      <c r="AR39" s="13"/>
      <c r="AS39" s="13"/>
      <c r="AT39" s="11"/>
      <c r="AU39" s="11"/>
      <c r="AV39" s="12">
        <v>69620</v>
      </c>
      <c r="AW39" s="12"/>
      <c r="AX39" s="11"/>
      <c r="AY39" s="11"/>
      <c r="AZ39" s="56">
        <v>50400</v>
      </c>
      <c r="BA39" s="12"/>
      <c r="BB39" s="11">
        <f t="shared" si="8"/>
        <v>273200</v>
      </c>
      <c r="BC39" s="9"/>
      <c r="BD39" s="9">
        <v>231526</v>
      </c>
      <c r="BE39" s="9"/>
      <c r="BF39" s="16">
        <f t="shared" si="9"/>
        <v>517776</v>
      </c>
    </row>
    <row r="40" spans="1:62" x14ac:dyDescent="0.3">
      <c r="A40" s="7">
        <v>50410</v>
      </c>
      <c r="B40" s="8" t="s">
        <v>90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9">
        <f t="shared" si="7"/>
        <v>0</v>
      </c>
      <c r="N40" s="9"/>
      <c r="O40" s="10">
        <v>472409</v>
      </c>
      <c r="P40" s="10"/>
      <c r="Q40" s="9"/>
      <c r="R40" s="9"/>
      <c r="S40" s="11">
        <v>25042</v>
      </c>
      <c r="T40" s="11"/>
      <c r="U40" s="12"/>
      <c r="V40" s="12"/>
      <c r="W40" s="11"/>
      <c r="X40" s="11"/>
      <c r="Y40" s="12"/>
      <c r="Z40" s="12"/>
      <c r="AA40" s="13"/>
      <c r="AB40" s="13"/>
      <c r="AC40" s="11">
        <v>276744</v>
      </c>
      <c r="AD40" s="11"/>
      <c r="AE40" s="11"/>
      <c r="AF40" s="11"/>
      <c r="AG40" s="12"/>
      <c r="AH40" s="12"/>
      <c r="AI40" s="11"/>
      <c r="AJ40" s="11"/>
      <c r="AK40" s="11">
        <v>61019</v>
      </c>
      <c r="AL40" s="11"/>
      <c r="AM40" s="12">
        <v>6686</v>
      </c>
      <c r="AN40" s="12"/>
      <c r="AO40" s="11">
        <v>52538</v>
      </c>
      <c r="AP40" s="13"/>
      <c r="AQ40" s="11"/>
      <c r="AR40" s="13"/>
      <c r="AS40" s="13"/>
      <c r="AT40" s="11">
        <v>30610</v>
      </c>
      <c r="AU40" s="11"/>
      <c r="AV40" s="12"/>
      <c r="AW40" s="12"/>
      <c r="AX40" s="11">
        <v>25500</v>
      </c>
      <c r="AY40" s="11"/>
      <c r="AZ40" s="12"/>
      <c r="BA40" s="12"/>
      <c r="BB40" s="11">
        <f t="shared" si="8"/>
        <v>950548</v>
      </c>
      <c r="BC40" s="9"/>
      <c r="BD40" s="9">
        <v>1420942</v>
      </c>
      <c r="BE40" s="9"/>
      <c r="BF40" s="16">
        <f t="shared" si="9"/>
        <v>2371490</v>
      </c>
      <c r="BH40" s="16"/>
    </row>
    <row r="41" spans="1:62" x14ac:dyDescent="0.3">
      <c r="A41" s="7">
        <v>50415</v>
      </c>
      <c r="B41" s="8" t="s">
        <v>91</v>
      </c>
      <c r="C41" s="11"/>
      <c r="D41" s="11"/>
      <c r="E41" s="11"/>
      <c r="F41" s="11"/>
      <c r="G41" s="11"/>
      <c r="H41" s="11"/>
      <c r="I41" s="11"/>
      <c r="J41" s="11"/>
      <c r="K41" s="11"/>
      <c r="L41" s="11">
        <v>2000</v>
      </c>
      <c r="M41" s="9">
        <f t="shared" si="7"/>
        <v>2000</v>
      </c>
      <c r="N41" s="9"/>
      <c r="O41" s="10"/>
      <c r="P41" s="10"/>
      <c r="Q41" s="9"/>
      <c r="R41" s="9"/>
      <c r="S41" s="11"/>
      <c r="T41" s="11"/>
      <c r="U41" s="12"/>
      <c r="V41" s="12"/>
      <c r="W41" s="11"/>
      <c r="X41" s="11"/>
      <c r="Y41" s="12">
        <v>1800</v>
      </c>
      <c r="Z41" s="12"/>
      <c r="AA41" s="13"/>
      <c r="AB41" s="13"/>
      <c r="AC41" s="11"/>
      <c r="AD41" s="11"/>
      <c r="AE41" s="11"/>
      <c r="AF41" s="11"/>
      <c r="AG41" s="12"/>
      <c r="AH41" s="12"/>
      <c r="AI41" s="11"/>
      <c r="AJ41" s="11"/>
      <c r="AK41" s="11"/>
      <c r="AL41" s="11"/>
      <c r="AM41" s="12"/>
      <c r="AN41" s="12"/>
      <c r="AO41" s="11"/>
      <c r="AP41" s="13"/>
      <c r="AQ41" s="11"/>
      <c r="AR41" s="13"/>
      <c r="AS41" s="13"/>
      <c r="AT41" s="11"/>
      <c r="AU41" s="11"/>
      <c r="AV41" s="12"/>
      <c r="AW41" s="12"/>
      <c r="AX41" s="11"/>
      <c r="AY41" s="11"/>
      <c r="AZ41" s="12">
        <v>72600</v>
      </c>
      <c r="BA41" s="12"/>
      <c r="BB41" s="11">
        <f t="shared" si="8"/>
        <v>74400</v>
      </c>
      <c r="BC41" s="9"/>
      <c r="BD41" s="9">
        <v>500</v>
      </c>
      <c r="BE41" s="9"/>
      <c r="BF41" s="16">
        <f t="shared" si="9"/>
        <v>76900</v>
      </c>
    </row>
    <row r="42" spans="1:62" x14ac:dyDescent="0.3">
      <c r="A42" s="7">
        <v>50420</v>
      </c>
      <c r="B42" s="8" t="s">
        <v>92</v>
      </c>
      <c r="C42" s="11"/>
      <c r="D42" s="11"/>
      <c r="E42" s="11"/>
      <c r="F42" s="11"/>
      <c r="G42" s="11"/>
      <c r="H42" s="11">
        <v>18100</v>
      </c>
      <c r="I42" s="11"/>
      <c r="J42" s="11">
        <v>1000</v>
      </c>
      <c r="K42" s="11"/>
      <c r="L42" s="11"/>
      <c r="M42" s="9">
        <f t="shared" si="7"/>
        <v>19100</v>
      </c>
      <c r="N42" s="9"/>
      <c r="O42" s="10"/>
      <c r="P42" s="10"/>
      <c r="Q42" s="9"/>
      <c r="R42" s="9"/>
      <c r="S42" s="11"/>
      <c r="T42" s="11"/>
      <c r="U42" s="12"/>
      <c r="V42" s="12"/>
      <c r="W42" s="11"/>
      <c r="X42" s="11"/>
      <c r="Y42" s="12"/>
      <c r="Z42" s="12"/>
      <c r="AA42" s="13"/>
      <c r="AB42" s="13"/>
      <c r="AC42" s="11"/>
      <c r="AD42" s="11"/>
      <c r="AE42" s="11"/>
      <c r="AF42" s="11"/>
      <c r="AG42" s="12"/>
      <c r="AH42" s="12"/>
      <c r="AI42" s="11"/>
      <c r="AJ42" s="11"/>
      <c r="AK42" s="11"/>
      <c r="AL42" s="11"/>
      <c r="AM42" s="12"/>
      <c r="AN42" s="12"/>
      <c r="AO42" s="11"/>
      <c r="AP42" s="13"/>
      <c r="AQ42" s="11"/>
      <c r="AR42" s="13"/>
      <c r="AS42" s="13"/>
      <c r="AT42" s="11"/>
      <c r="AU42" s="11"/>
      <c r="AV42" s="12"/>
      <c r="AW42" s="12"/>
      <c r="AX42" s="11"/>
      <c r="AY42" s="11"/>
      <c r="AZ42" s="12"/>
      <c r="BA42" s="12"/>
      <c r="BB42" s="11">
        <f t="shared" si="8"/>
        <v>0</v>
      </c>
      <c r="BC42" s="9"/>
      <c r="BD42" s="9"/>
      <c r="BE42" s="9"/>
      <c r="BF42" s="16">
        <f t="shared" si="9"/>
        <v>19100</v>
      </c>
    </row>
    <row r="43" spans="1:62" x14ac:dyDescent="0.3">
      <c r="A43" s="7">
        <v>50425</v>
      </c>
      <c r="B43" s="8" t="s">
        <v>93</v>
      </c>
      <c r="C43" s="11"/>
      <c r="D43" s="11">
        <v>10300</v>
      </c>
      <c r="E43" s="11">
        <v>500</v>
      </c>
      <c r="F43" s="11"/>
      <c r="G43" s="11"/>
      <c r="H43" s="11"/>
      <c r="I43" s="11"/>
      <c r="J43" s="11"/>
      <c r="K43" s="11"/>
      <c r="L43" s="11"/>
      <c r="M43" s="9">
        <f t="shared" si="7"/>
        <v>10800</v>
      </c>
      <c r="N43" s="9"/>
      <c r="O43" s="10"/>
      <c r="P43" s="10"/>
      <c r="Q43" s="9"/>
      <c r="R43" s="9"/>
      <c r="S43" s="11"/>
      <c r="T43" s="11"/>
      <c r="U43" s="12"/>
      <c r="V43" s="12"/>
      <c r="W43" s="11"/>
      <c r="X43" s="11"/>
      <c r="Y43" s="12">
        <v>8400</v>
      </c>
      <c r="Z43" s="12">
        <v>736</v>
      </c>
      <c r="AA43" s="13"/>
      <c r="AB43" s="13"/>
      <c r="AC43" s="11"/>
      <c r="AD43" s="11"/>
      <c r="AE43" s="11"/>
      <c r="AF43" s="11"/>
      <c r="AG43" s="12"/>
      <c r="AH43" s="12"/>
      <c r="AI43" s="11"/>
      <c r="AJ43" s="11"/>
      <c r="AK43" s="11"/>
      <c r="AL43" s="11"/>
      <c r="AM43" s="12"/>
      <c r="AN43" s="12"/>
      <c r="AO43" s="11"/>
      <c r="AP43" s="13"/>
      <c r="AQ43" s="11"/>
      <c r="AR43" s="13"/>
      <c r="AS43" s="13"/>
      <c r="AT43" s="11"/>
      <c r="AU43" s="11"/>
      <c r="AV43" s="12">
        <v>2400</v>
      </c>
      <c r="AW43" s="12"/>
      <c r="AX43" s="11"/>
      <c r="AY43" s="11"/>
      <c r="AZ43" s="12"/>
      <c r="BA43" s="12"/>
      <c r="BB43" s="11">
        <f t="shared" si="8"/>
        <v>11536</v>
      </c>
      <c r="BC43" s="9"/>
      <c r="BD43" s="9"/>
      <c r="BE43" s="9"/>
      <c r="BF43" s="16">
        <f t="shared" si="9"/>
        <v>22336</v>
      </c>
    </row>
    <row r="44" spans="1:62" x14ac:dyDescent="0.3">
      <c r="A44" s="7">
        <v>50430</v>
      </c>
      <c r="B44" s="8" t="s">
        <v>94</v>
      </c>
      <c r="C44" s="11"/>
      <c r="D44" s="11"/>
      <c r="E44" s="11"/>
      <c r="F44" s="11"/>
      <c r="G44" s="11">
        <v>100</v>
      </c>
      <c r="H44" s="11"/>
      <c r="I44" s="11"/>
      <c r="J44" s="11"/>
      <c r="K44" s="11"/>
      <c r="L44" s="11"/>
      <c r="M44" s="9">
        <f t="shared" si="7"/>
        <v>100</v>
      </c>
      <c r="N44" s="9"/>
      <c r="O44" s="10"/>
      <c r="P44" s="10"/>
      <c r="Q44" s="9"/>
      <c r="R44" s="9"/>
      <c r="S44" s="11"/>
      <c r="T44" s="11"/>
      <c r="U44" s="12"/>
      <c r="V44" s="12"/>
      <c r="W44" s="11"/>
      <c r="X44" s="11"/>
      <c r="Y44" s="12"/>
      <c r="Z44" s="12"/>
      <c r="AA44" s="13"/>
      <c r="AB44" s="13"/>
      <c r="AC44" s="11"/>
      <c r="AD44" s="11"/>
      <c r="AE44" s="11"/>
      <c r="AF44" s="11"/>
      <c r="AG44" s="12"/>
      <c r="AH44" s="12"/>
      <c r="AI44" s="11"/>
      <c r="AJ44" s="11"/>
      <c r="AK44" s="11"/>
      <c r="AL44" s="11"/>
      <c r="AM44" s="12"/>
      <c r="AN44" s="12"/>
      <c r="AO44" s="11"/>
      <c r="AP44" s="13"/>
      <c r="AQ44" s="11"/>
      <c r="AR44" s="13"/>
      <c r="AS44" s="13"/>
      <c r="AT44" s="11"/>
      <c r="AU44" s="11"/>
      <c r="AV44" s="12"/>
      <c r="AW44" s="12"/>
      <c r="AX44" s="11"/>
      <c r="AY44" s="11"/>
      <c r="AZ44" s="12"/>
      <c r="BA44" s="12"/>
      <c r="BB44" s="11">
        <f t="shared" si="8"/>
        <v>0</v>
      </c>
      <c r="BC44" s="9"/>
      <c r="BD44" s="9"/>
      <c r="BE44" s="9"/>
      <c r="BF44" s="16">
        <f t="shared" si="9"/>
        <v>100</v>
      </c>
    </row>
    <row r="45" spans="1:62" x14ac:dyDescent="0.3">
      <c r="A45" s="7">
        <v>50435</v>
      </c>
      <c r="B45" s="8" t="s">
        <v>95</v>
      </c>
      <c r="C45" s="11"/>
      <c r="D45" s="11">
        <v>3000</v>
      </c>
      <c r="E45" s="11"/>
      <c r="F45" s="11"/>
      <c r="G45" s="11"/>
      <c r="H45" s="11"/>
      <c r="I45" s="11"/>
      <c r="J45" s="11"/>
      <c r="K45" s="11"/>
      <c r="L45" s="11"/>
      <c r="M45" s="9">
        <f t="shared" si="7"/>
        <v>3000</v>
      </c>
      <c r="N45" s="9"/>
      <c r="O45" s="10"/>
      <c r="P45" s="10"/>
      <c r="Q45" s="9"/>
      <c r="R45" s="9"/>
      <c r="S45" s="11"/>
      <c r="T45" s="11"/>
      <c r="U45" s="12"/>
      <c r="V45" s="12"/>
      <c r="W45" s="11"/>
      <c r="X45" s="11"/>
      <c r="Y45" s="12">
        <v>3600</v>
      </c>
      <c r="Z45" s="12"/>
      <c r="AA45" s="13"/>
      <c r="AB45" s="13"/>
      <c r="AC45" s="11"/>
      <c r="AD45" s="11"/>
      <c r="AE45" s="11"/>
      <c r="AF45" s="11"/>
      <c r="AG45" s="12"/>
      <c r="AH45" s="12"/>
      <c r="AI45" s="11"/>
      <c r="AJ45" s="11"/>
      <c r="AK45" s="11"/>
      <c r="AL45" s="11"/>
      <c r="AM45" s="12"/>
      <c r="AN45" s="12"/>
      <c r="AO45" s="11"/>
      <c r="AP45" s="13"/>
      <c r="AQ45" s="11"/>
      <c r="AR45" s="13"/>
      <c r="AS45" s="13"/>
      <c r="AT45" s="11"/>
      <c r="AU45" s="11"/>
      <c r="AV45" s="12"/>
      <c r="AW45" s="12"/>
      <c r="AX45" s="11"/>
      <c r="AY45" s="11"/>
      <c r="AZ45" s="12"/>
      <c r="BA45" s="12"/>
      <c r="BB45" s="11">
        <f t="shared" si="8"/>
        <v>3600</v>
      </c>
      <c r="BC45" s="9"/>
      <c r="BD45" s="9"/>
      <c r="BE45" s="9"/>
      <c r="BF45" s="16">
        <f t="shared" si="9"/>
        <v>6600</v>
      </c>
    </row>
    <row r="46" spans="1:62" x14ac:dyDescent="0.3">
      <c r="A46" s="7">
        <v>50440</v>
      </c>
      <c r="B46" s="8" t="s">
        <v>96</v>
      </c>
      <c r="C46" s="16"/>
      <c r="E46" s="11">
        <v>500</v>
      </c>
      <c r="F46" s="11"/>
      <c r="G46" s="11"/>
      <c r="H46" s="11"/>
      <c r="I46" s="11"/>
      <c r="J46" s="11"/>
      <c r="K46" s="11">
        <v>90600</v>
      </c>
      <c r="L46" s="11">
        <v>4000</v>
      </c>
      <c r="M46" s="9">
        <f t="shared" si="7"/>
        <v>95100</v>
      </c>
      <c r="N46" s="9"/>
      <c r="O46" s="10"/>
      <c r="P46" s="10"/>
      <c r="Q46" s="9"/>
      <c r="R46" s="9"/>
      <c r="S46" s="11"/>
      <c r="T46" s="11"/>
      <c r="U46" s="12"/>
      <c r="V46" s="12"/>
      <c r="W46" s="11"/>
      <c r="X46" s="11"/>
      <c r="Y46" s="12">
        <v>2400</v>
      </c>
      <c r="Z46" s="12"/>
      <c r="AA46" s="13"/>
      <c r="AB46" s="13"/>
      <c r="AC46" s="11"/>
      <c r="AD46" s="11"/>
      <c r="AE46" s="11"/>
      <c r="AF46" s="11"/>
      <c r="AG46" s="12"/>
      <c r="AH46" s="12"/>
      <c r="AI46" s="11"/>
      <c r="AJ46" s="11"/>
      <c r="AK46" s="11">
        <v>1217</v>
      </c>
      <c r="AL46" s="11"/>
      <c r="AM46" s="12">
        <v>132</v>
      </c>
      <c r="AN46" s="12"/>
      <c r="AO46" s="11">
        <v>1049</v>
      </c>
      <c r="AP46" s="13"/>
      <c r="AQ46" s="11"/>
      <c r="AR46" s="13"/>
      <c r="AS46" s="13"/>
      <c r="AT46" s="11"/>
      <c r="AU46" s="11"/>
      <c r="AV46" s="12">
        <v>1200</v>
      </c>
      <c r="AW46" s="12"/>
      <c r="AX46" s="11"/>
      <c r="AY46" s="11"/>
      <c r="AZ46" s="12"/>
      <c r="BA46" s="12"/>
      <c r="BB46" s="11">
        <f t="shared" si="8"/>
        <v>5998</v>
      </c>
      <c r="BC46" s="9"/>
      <c r="BD46" s="9"/>
      <c r="BE46" s="9"/>
      <c r="BF46" s="16">
        <f t="shared" si="9"/>
        <v>101098</v>
      </c>
    </row>
    <row r="47" spans="1:62" x14ac:dyDescent="0.3">
      <c r="A47" s="7">
        <v>50445</v>
      </c>
      <c r="B47" s="8" t="s">
        <v>97</v>
      </c>
      <c r="C47" s="11"/>
      <c r="D47" s="17">
        <v>2000</v>
      </c>
      <c r="E47" s="11"/>
      <c r="F47" s="11"/>
      <c r="G47" s="11"/>
      <c r="H47" s="11">
        <v>5950</v>
      </c>
      <c r="I47" s="11"/>
      <c r="J47" s="11"/>
      <c r="K47" s="11"/>
      <c r="L47" s="11"/>
      <c r="M47" s="9">
        <f t="shared" si="7"/>
        <v>7950</v>
      </c>
      <c r="N47" s="9"/>
      <c r="O47" s="10"/>
      <c r="P47" s="10"/>
      <c r="Q47" s="9"/>
      <c r="R47" s="9"/>
      <c r="S47" s="11"/>
      <c r="T47" s="11"/>
      <c r="U47" s="12"/>
      <c r="V47" s="12"/>
      <c r="W47" s="11"/>
      <c r="X47" s="11"/>
      <c r="Y47" s="12"/>
      <c r="Z47" s="12">
        <v>1200</v>
      </c>
      <c r="AA47" s="13"/>
      <c r="AB47" s="13"/>
      <c r="AC47" s="11"/>
      <c r="AD47" s="11"/>
      <c r="AE47" s="11"/>
      <c r="AF47" s="11"/>
      <c r="AG47" s="12"/>
      <c r="AH47" s="12"/>
      <c r="AI47" s="11"/>
      <c r="AJ47" s="11"/>
      <c r="AK47" s="11"/>
      <c r="AL47" s="11"/>
      <c r="AM47" s="12"/>
      <c r="AN47" s="12"/>
      <c r="AO47" s="11"/>
      <c r="AP47" s="13"/>
      <c r="AQ47" s="11"/>
      <c r="AR47" s="13"/>
      <c r="AS47" s="13"/>
      <c r="AT47" s="11"/>
      <c r="AU47" s="11"/>
      <c r="AV47" s="12">
        <v>1800</v>
      </c>
      <c r="AW47" s="12"/>
      <c r="AX47" s="11"/>
      <c r="AY47" s="11"/>
      <c r="AZ47" s="12"/>
      <c r="BA47" s="12"/>
      <c r="BB47" s="11">
        <f t="shared" si="8"/>
        <v>3000</v>
      </c>
      <c r="BC47" s="9"/>
      <c r="BD47" s="9"/>
      <c r="BE47" s="9"/>
      <c r="BF47" s="16">
        <f t="shared" si="9"/>
        <v>10950</v>
      </c>
    </row>
    <row r="48" spans="1:62" x14ac:dyDescent="0.3">
      <c r="A48" s="7">
        <v>50450</v>
      </c>
      <c r="B48" s="8" t="s">
        <v>98</v>
      </c>
      <c r="C48" s="11"/>
      <c r="D48" s="11"/>
      <c r="E48" s="11"/>
      <c r="F48" s="11"/>
      <c r="G48" s="11"/>
      <c r="H48" s="16"/>
      <c r="I48" s="11"/>
      <c r="J48" s="11"/>
      <c r="K48" s="11"/>
      <c r="L48" s="11"/>
      <c r="M48" s="9">
        <f t="shared" si="7"/>
        <v>0</v>
      </c>
      <c r="N48" s="9"/>
      <c r="O48" s="10"/>
      <c r="P48" s="10"/>
      <c r="Q48" s="9"/>
      <c r="R48" s="9"/>
      <c r="S48" s="11"/>
      <c r="T48" s="11"/>
      <c r="U48" s="12"/>
      <c r="V48" s="12"/>
      <c r="W48" s="11"/>
      <c r="X48" s="11"/>
      <c r="Y48" s="12"/>
      <c r="Z48" s="12"/>
      <c r="AA48" s="13"/>
      <c r="AB48" s="13"/>
      <c r="AC48" s="11"/>
      <c r="AD48" s="11"/>
      <c r="AE48" s="11"/>
      <c r="AF48" s="11"/>
      <c r="AG48" s="12"/>
      <c r="AH48" s="12"/>
      <c r="AI48" s="11"/>
      <c r="AJ48" s="11"/>
      <c r="AK48" s="11"/>
      <c r="AL48" s="11"/>
      <c r="AM48" s="12"/>
      <c r="AN48" s="12"/>
      <c r="AO48" s="11"/>
      <c r="AP48" s="13"/>
      <c r="AQ48" s="11"/>
      <c r="AR48" s="13"/>
      <c r="AS48" s="13"/>
      <c r="AT48" s="11"/>
      <c r="AU48" s="11"/>
      <c r="AV48" s="12"/>
      <c r="AW48" s="12"/>
      <c r="AX48" s="11"/>
      <c r="AY48" s="11"/>
      <c r="AZ48" s="12">
        <v>96000</v>
      </c>
      <c r="BA48" s="12"/>
      <c r="BB48" s="11">
        <f t="shared" si="8"/>
        <v>96000</v>
      </c>
      <c r="BC48" s="9"/>
      <c r="BD48" s="9"/>
      <c r="BE48" s="9"/>
      <c r="BF48" s="16">
        <f t="shared" si="9"/>
        <v>96000</v>
      </c>
    </row>
    <row r="49" spans="1:58" x14ac:dyDescent="0.3">
      <c r="A49" s="7">
        <v>50455</v>
      </c>
      <c r="B49" s="8" t="s">
        <v>99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9">
        <f t="shared" si="7"/>
        <v>0</v>
      </c>
      <c r="N49" s="9"/>
      <c r="O49" s="10"/>
      <c r="P49" s="10"/>
      <c r="Q49" s="9"/>
      <c r="R49" s="9"/>
      <c r="S49" s="11"/>
      <c r="T49" s="11"/>
      <c r="U49" s="12"/>
      <c r="V49" s="12"/>
      <c r="W49" s="11"/>
      <c r="X49" s="11"/>
      <c r="Y49" s="12"/>
      <c r="Z49" s="12"/>
      <c r="AA49" s="13"/>
      <c r="AB49" s="13"/>
      <c r="AC49" s="11"/>
      <c r="AD49" s="11"/>
      <c r="AE49" s="11"/>
      <c r="AF49" s="11"/>
      <c r="AG49" s="12"/>
      <c r="AH49" s="12"/>
      <c r="AI49" s="11"/>
      <c r="AJ49" s="11"/>
      <c r="AK49" s="11"/>
      <c r="AL49" s="11"/>
      <c r="AM49" s="12"/>
      <c r="AN49" s="12"/>
      <c r="AO49" s="11"/>
      <c r="AP49" s="13"/>
      <c r="AQ49" s="11"/>
      <c r="AR49" s="13"/>
      <c r="AS49" s="13"/>
      <c r="AT49" s="11"/>
      <c r="AU49" s="11"/>
      <c r="AV49" s="12"/>
      <c r="AW49" s="12"/>
      <c r="AX49" s="11"/>
      <c r="AY49" s="11"/>
      <c r="AZ49" s="12">
        <v>623400</v>
      </c>
      <c r="BA49" s="12"/>
      <c r="BB49" s="11">
        <f t="shared" si="8"/>
        <v>623400</v>
      </c>
      <c r="BC49" s="9"/>
      <c r="BD49" s="9">
        <v>1000</v>
      </c>
      <c r="BE49" s="9"/>
      <c r="BF49" s="16">
        <f t="shared" si="9"/>
        <v>624400</v>
      </c>
    </row>
    <row r="50" spans="1:58" x14ac:dyDescent="0.3">
      <c r="A50" s="7">
        <v>50456</v>
      </c>
      <c r="B50" s="8" t="s">
        <v>100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9">
        <f t="shared" si="7"/>
        <v>0</v>
      </c>
      <c r="N50" s="9"/>
      <c r="O50" s="10"/>
      <c r="P50" s="10"/>
      <c r="Q50" s="9"/>
      <c r="R50" s="9"/>
      <c r="S50" s="11"/>
      <c r="T50" s="11"/>
      <c r="U50" s="12"/>
      <c r="V50" s="12"/>
      <c r="W50" s="11"/>
      <c r="X50" s="11"/>
      <c r="Y50" s="12"/>
      <c r="Z50" s="12"/>
      <c r="AA50" s="13"/>
      <c r="AB50" s="13"/>
      <c r="AC50" s="11"/>
      <c r="AD50" s="11"/>
      <c r="AE50" s="11"/>
      <c r="AF50" s="11"/>
      <c r="AG50" s="12"/>
      <c r="AH50" s="12"/>
      <c r="AI50" s="11"/>
      <c r="AJ50" s="11"/>
      <c r="AK50" s="11"/>
      <c r="AL50" s="11"/>
      <c r="AM50" s="12"/>
      <c r="AN50" s="12"/>
      <c r="AO50" s="11"/>
      <c r="AP50" s="13"/>
      <c r="AQ50" s="11"/>
      <c r="AR50" s="13"/>
      <c r="AS50" s="13"/>
      <c r="AT50" s="11"/>
      <c r="AU50" s="11"/>
      <c r="AV50" s="12"/>
      <c r="AW50" s="12"/>
      <c r="AX50" s="11"/>
      <c r="AY50" s="11"/>
      <c r="AZ50" s="12">
        <v>36000</v>
      </c>
      <c r="BA50" s="12"/>
      <c r="BB50" s="11">
        <f t="shared" si="8"/>
        <v>36000</v>
      </c>
      <c r="BC50" s="9"/>
      <c r="BD50" s="9"/>
      <c r="BE50" s="9"/>
      <c r="BF50" s="16">
        <f t="shared" si="9"/>
        <v>36000</v>
      </c>
    </row>
    <row r="51" spans="1:58" x14ac:dyDescent="0.3">
      <c r="A51" s="7">
        <v>50515</v>
      </c>
      <c r="B51" s="8" t="s">
        <v>101</v>
      </c>
      <c r="C51" s="11"/>
      <c r="D51" s="11">
        <v>31110</v>
      </c>
      <c r="E51" s="11"/>
      <c r="F51" s="11"/>
      <c r="G51" s="11"/>
      <c r="H51" s="11"/>
      <c r="I51" s="11"/>
      <c r="J51" s="11"/>
      <c r="K51" s="11"/>
      <c r="L51" s="11"/>
      <c r="M51" s="9">
        <f t="shared" si="7"/>
        <v>31110</v>
      </c>
      <c r="N51" s="9"/>
      <c r="O51" s="10">
        <v>12132</v>
      </c>
      <c r="P51" s="10"/>
      <c r="Q51" s="9"/>
      <c r="R51" s="9"/>
      <c r="S51" s="11">
        <v>3452</v>
      </c>
      <c r="T51" s="11"/>
      <c r="U51" s="12"/>
      <c r="V51" s="12"/>
      <c r="W51" s="11"/>
      <c r="X51" s="11"/>
      <c r="Y51" s="12">
        <v>37300</v>
      </c>
      <c r="Z51" s="12"/>
      <c r="AA51" s="13"/>
      <c r="AB51" s="13"/>
      <c r="AC51" s="11">
        <v>11451</v>
      </c>
      <c r="AD51" s="11"/>
      <c r="AE51" s="11"/>
      <c r="AF51" s="11"/>
      <c r="AG51" s="12"/>
      <c r="AH51" s="12"/>
      <c r="AI51" s="11"/>
      <c r="AJ51" s="11"/>
      <c r="AK51" s="11">
        <v>8401</v>
      </c>
      <c r="AL51" s="11"/>
      <c r="AM51" s="12">
        <v>914</v>
      </c>
      <c r="AN51" s="12"/>
      <c r="AO51" s="11">
        <v>7230</v>
      </c>
      <c r="AP51" s="13"/>
      <c r="AQ51" s="11"/>
      <c r="AR51" s="13"/>
      <c r="AS51" s="13"/>
      <c r="AT51" s="11">
        <v>817</v>
      </c>
      <c r="AU51" s="11"/>
      <c r="AV51" s="12">
        <v>36000</v>
      </c>
      <c r="AW51" s="12"/>
      <c r="AX51" s="11"/>
      <c r="AY51" s="11"/>
      <c r="AZ51" s="12"/>
      <c r="BA51" s="12"/>
      <c r="BB51" s="11">
        <f t="shared" si="8"/>
        <v>117697</v>
      </c>
      <c r="BC51" s="9"/>
      <c r="BD51" s="9">
        <v>20000</v>
      </c>
      <c r="BE51" s="9"/>
      <c r="BF51" s="16">
        <f t="shared" si="9"/>
        <v>168807</v>
      </c>
    </row>
    <row r="52" spans="1:58" x14ac:dyDescent="0.3">
      <c r="A52" s="7">
        <v>50520</v>
      </c>
      <c r="B52" s="8" t="s">
        <v>102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9">
        <f t="shared" si="7"/>
        <v>0</v>
      </c>
      <c r="N52" s="9"/>
      <c r="O52" s="10"/>
      <c r="P52" s="10"/>
      <c r="Q52" s="9"/>
      <c r="R52" s="9"/>
      <c r="S52" s="11"/>
      <c r="T52" s="11"/>
      <c r="U52" s="12"/>
      <c r="V52" s="12"/>
      <c r="W52" s="11"/>
      <c r="X52" s="11"/>
      <c r="Y52" s="12">
        <v>24000</v>
      </c>
      <c r="Z52" s="12"/>
      <c r="AA52" s="13"/>
      <c r="AB52" s="13"/>
      <c r="AC52" s="11"/>
      <c r="AD52" s="11"/>
      <c r="AE52" s="11"/>
      <c r="AF52" s="11"/>
      <c r="AG52" s="12"/>
      <c r="AH52" s="12"/>
      <c r="AI52" s="11"/>
      <c r="AJ52" s="11"/>
      <c r="AK52" s="11"/>
      <c r="AL52" s="11"/>
      <c r="AM52" s="12"/>
      <c r="AN52" s="12"/>
      <c r="AO52" s="11"/>
      <c r="AP52" s="13"/>
      <c r="AQ52" s="11"/>
      <c r="AR52" s="13"/>
      <c r="AS52" s="13"/>
      <c r="AT52" s="11"/>
      <c r="AU52" s="11"/>
      <c r="AV52" s="12">
        <v>18000</v>
      </c>
      <c r="AW52" s="12"/>
      <c r="AX52" s="11"/>
      <c r="AY52" s="11"/>
      <c r="AZ52" s="12"/>
      <c r="BA52" s="12"/>
      <c r="BB52" s="11">
        <f t="shared" si="8"/>
        <v>42000</v>
      </c>
      <c r="BC52" s="9"/>
      <c r="BD52" s="9">
        <v>80509</v>
      </c>
      <c r="BE52" s="9"/>
      <c r="BF52" s="16">
        <f t="shared" si="9"/>
        <v>122509</v>
      </c>
    </row>
    <row r="53" spans="1:58" x14ac:dyDescent="0.3">
      <c r="A53" s="7">
        <v>50525</v>
      </c>
      <c r="B53" s="8" t="s">
        <v>103</v>
      </c>
      <c r="C53" s="11"/>
      <c r="D53" s="11">
        <v>13100</v>
      </c>
      <c r="E53" s="11"/>
      <c r="F53" s="11"/>
      <c r="G53" s="11"/>
      <c r="H53" s="11"/>
      <c r="I53" s="11"/>
      <c r="J53" s="11"/>
      <c r="K53" s="11"/>
      <c r="L53" s="11"/>
      <c r="M53" s="9">
        <f t="shared" si="7"/>
        <v>13100</v>
      </c>
      <c r="N53" s="9"/>
      <c r="O53" s="10"/>
      <c r="P53" s="10"/>
      <c r="Q53" s="9"/>
      <c r="R53" s="9"/>
      <c r="S53" s="11"/>
      <c r="T53" s="11"/>
      <c r="U53" s="12"/>
      <c r="V53" s="12"/>
      <c r="W53" s="11"/>
      <c r="X53" s="11"/>
      <c r="Y53" s="12">
        <v>45600</v>
      </c>
      <c r="Z53" s="12"/>
      <c r="AA53" s="13"/>
      <c r="AB53" s="13"/>
      <c r="AC53" s="11"/>
      <c r="AD53" s="11"/>
      <c r="AE53" s="11"/>
      <c r="AF53" s="11"/>
      <c r="AG53" s="12"/>
      <c r="AH53" s="12"/>
      <c r="AI53" s="11"/>
      <c r="AJ53" s="11"/>
      <c r="AK53" s="11"/>
      <c r="AL53" s="11"/>
      <c r="AM53" s="12"/>
      <c r="AN53" s="12"/>
      <c r="AO53" s="11"/>
      <c r="AP53" s="13"/>
      <c r="AQ53" s="11"/>
      <c r="AR53" s="13"/>
      <c r="AS53" s="13"/>
      <c r="AT53" s="11"/>
      <c r="AU53" s="11"/>
      <c r="AV53" s="12">
        <v>18000</v>
      </c>
      <c r="AW53" s="12"/>
      <c r="AX53" s="11"/>
      <c r="AY53" s="11"/>
      <c r="AZ53" s="12"/>
      <c r="BA53" s="12"/>
      <c r="BB53" s="11">
        <f t="shared" si="8"/>
        <v>63600</v>
      </c>
      <c r="BC53" s="9"/>
      <c r="BD53" s="9">
        <v>268625</v>
      </c>
      <c r="BE53" s="9"/>
      <c r="BF53" s="16">
        <f t="shared" si="9"/>
        <v>345325</v>
      </c>
    </row>
    <row r="54" spans="1:58" x14ac:dyDescent="0.3">
      <c r="A54" s="7">
        <v>50530</v>
      </c>
      <c r="B54" s="8" t="s">
        <v>104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9">
        <f t="shared" si="7"/>
        <v>0</v>
      </c>
      <c r="N54" s="9"/>
      <c r="O54" s="10"/>
      <c r="P54" s="10"/>
      <c r="Q54" s="9"/>
      <c r="R54" s="9"/>
      <c r="S54" s="11"/>
      <c r="T54" s="11"/>
      <c r="U54" s="12"/>
      <c r="V54" s="12"/>
      <c r="W54" s="11"/>
      <c r="X54" s="11"/>
      <c r="Y54" s="12"/>
      <c r="Z54" s="12"/>
      <c r="AA54" s="13"/>
      <c r="AB54" s="13"/>
      <c r="AC54" s="11"/>
      <c r="AD54" s="11"/>
      <c r="AE54" s="11"/>
      <c r="AF54" s="11"/>
      <c r="AG54" s="12"/>
      <c r="AH54" s="12"/>
      <c r="AI54" s="11"/>
      <c r="AJ54" s="11"/>
      <c r="AK54" s="11"/>
      <c r="AL54" s="11"/>
      <c r="AM54" s="12"/>
      <c r="AN54" s="12"/>
      <c r="AO54" s="11"/>
      <c r="AP54" s="13"/>
      <c r="AQ54" s="11"/>
      <c r="AR54" s="13"/>
      <c r="AS54" s="13"/>
      <c r="AT54" s="11"/>
      <c r="AU54" s="11"/>
      <c r="AV54" s="12"/>
      <c r="AW54" s="12"/>
      <c r="AX54" s="11"/>
      <c r="AY54" s="11"/>
      <c r="AZ54" s="12"/>
      <c r="BA54" s="12"/>
      <c r="BB54" s="11">
        <f t="shared" si="8"/>
        <v>0</v>
      </c>
      <c r="BC54" s="9"/>
      <c r="BD54" s="9">
        <v>30110</v>
      </c>
      <c r="BE54" s="9"/>
      <c r="BF54" s="16">
        <f t="shared" si="9"/>
        <v>30110</v>
      </c>
    </row>
    <row r="55" spans="1:58" x14ac:dyDescent="0.3">
      <c r="A55" s="7">
        <v>50605</v>
      </c>
      <c r="B55" s="8" t="s">
        <v>105</v>
      </c>
      <c r="C55" s="11"/>
      <c r="D55" s="11"/>
      <c r="E55" s="11"/>
      <c r="F55" s="11">
        <v>828</v>
      </c>
      <c r="G55" s="11"/>
      <c r="H55" s="11"/>
      <c r="I55" s="11"/>
      <c r="J55" s="11"/>
      <c r="K55" s="11"/>
      <c r="L55" s="11"/>
      <c r="M55" s="9">
        <f t="shared" si="7"/>
        <v>828</v>
      </c>
      <c r="N55" s="9"/>
      <c r="O55" s="10"/>
      <c r="P55" s="10"/>
      <c r="Q55" s="9"/>
      <c r="R55" s="9"/>
      <c r="S55" s="11"/>
      <c r="T55" s="11"/>
      <c r="U55" s="12"/>
      <c r="V55" s="12"/>
      <c r="W55" s="11"/>
      <c r="X55" s="11"/>
      <c r="Y55" s="12"/>
      <c r="Z55" s="12"/>
      <c r="AA55" s="13"/>
      <c r="AB55" s="13"/>
      <c r="AC55" s="11"/>
      <c r="AD55" s="11"/>
      <c r="AE55" s="11"/>
      <c r="AF55" s="11"/>
      <c r="AG55" s="12"/>
      <c r="AH55" s="12"/>
      <c r="AI55" s="11"/>
      <c r="AJ55" s="11"/>
      <c r="AK55" s="11"/>
      <c r="AL55" s="11"/>
      <c r="AM55" s="12"/>
      <c r="AN55" s="12"/>
      <c r="AO55" s="11"/>
      <c r="AP55" s="13"/>
      <c r="AQ55" s="11"/>
      <c r="AR55" s="13"/>
      <c r="AS55" s="13"/>
      <c r="AT55" s="11"/>
      <c r="AU55" s="11"/>
      <c r="AV55" s="12"/>
      <c r="AW55" s="12"/>
      <c r="AX55" s="11"/>
      <c r="AY55" s="11"/>
      <c r="AZ55" s="12"/>
      <c r="BA55" s="12"/>
      <c r="BB55" s="11">
        <f t="shared" si="8"/>
        <v>0</v>
      </c>
      <c r="BC55" s="9"/>
      <c r="BD55" s="9">
        <v>811025</v>
      </c>
      <c r="BE55" s="9"/>
      <c r="BF55" s="16">
        <f t="shared" si="9"/>
        <v>811853</v>
      </c>
    </row>
    <row r="56" spans="1:58" x14ac:dyDescent="0.3">
      <c r="A56" s="7">
        <v>50610</v>
      </c>
      <c r="B56" s="8" t="s">
        <v>106</v>
      </c>
      <c r="C56" s="11"/>
      <c r="D56" s="11"/>
      <c r="E56" s="11"/>
      <c r="F56" s="11">
        <v>887</v>
      </c>
      <c r="G56" s="11"/>
      <c r="H56" s="11"/>
      <c r="I56" s="11"/>
      <c r="J56" s="11"/>
      <c r="K56" s="11"/>
      <c r="L56" s="11"/>
      <c r="M56" s="9">
        <f t="shared" si="7"/>
        <v>887</v>
      </c>
      <c r="N56" s="9"/>
      <c r="O56" s="10"/>
      <c r="P56" s="10"/>
      <c r="Q56" s="9"/>
      <c r="R56" s="9"/>
      <c r="S56" s="11"/>
      <c r="T56" s="11"/>
      <c r="U56" s="12"/>
      <c r="V56" s="12"/>
      <c r="W56" s="11"/>
      <c r="X56" s="11"/>
      <c r="Y56" s="12"/>
      <c r="Z56" s="12"/>
      <c r="AA56" s="13"/>
      <c r="AB56" s="13"/>
      <c r="AC56" s="11"/>
      <c r="AD56" s="11"/>
      <c r="AE56" s="11"/>
      <c r="AF56" s="11"/>
      <c r="AG56" s="12"/>
      <c r="AH56" s="12"/>
      <c r="AI56" s="11"/>
      <c r="AJ56" s="11"/>
      <c r="AK56" s="11"/>
      <c r="AL56" s="11"/>
      <c r="AM56" s="12"/>
      <c r="AN56" s="12"/>
      <c r="AO56" s="11"/>
      <c r="AP56" s="13"/>
      <c r="AQ56" s="11"/>
      <c r="AR56" s="13"/>
      <c r="AS56" s="13"/>
      <c r="AT56" s="11"/>
      <c r="AU56" s="11"/>
      <c r="AV56" s="12"/>
      <c r="AW56" s="12"/>
      <c r="AX56" s="11"/>
      <c r="AY56" s="11"/>
      <c r="AZ56" s="12">
        <v>21147</v>
      </c>
      <c r="BA56" s="12"/>
      <c r="BB56" s="11">
        <f t="shared" si="8"/>
        <v>21147</v>
      </c>
      <c r="BC56" s="9"/>
      <c r="BD56" s="9">
        <v>102826</v>
      </c>
      <c r="BE56" s="9"/>
      <c r="BF56" s="16">
        <f t="shared" si="9"/>
        <v>124860</v>
      </c>
    </row>
    <row r="57" spans="1:58" x14ac:dyDescent="0.3">
      <c r="A57" s="7">
        <v>50615</v>
      </c>
      <c r="B57" s="8" t="s">
        <v>107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9">
        <f t="shared" si="7"/>
        <v>0</v>
      </c>
      <c r="N57" s="9"/>
      <c r="O57" s="10"/>
      <c r="P57" s="10"/>
      <c r="Q57" s="9"/>
      <c r="R57" s="9"/>
      <c r="S57" s="11"/>
      <c r="T57" s="11"/>
      <c r="U57" s="12"/>
      <c r="V57" s="12"/>
      <c r="W57" s="11"/>
      <c r="X57" s="11"/>
      <c r="Y57" s="12"/>
      <c r="Z57" s="12"/>
      <c r="AA57" s="13"/>
      <c r="AB57" s="13"/>
      <c r="AC57" s="11"/>
      <c r="AD57" s="11"/>
      <c r="AE57" s="11"/>
      <c r="AF57" s="11"/>
      <c r="AG57" s="12"/>
      <c r="AH57" s="12"/>
      <c r="AI57" s="11"/>
      <c r="AJ57" s="11"/>
      <c r="AK57" s="11"/>
      <c r="AL57" s="11"/>
      <c r="AM57" s="12"/>
      <c r="AN57" s="12"/>
      <c r="AO57" s="11"/>
      <c r="AP57" s="13"/>
      <c r="AQ57" s="11"/>
      <c r="AR57" s="13"/>
      <c r="AS57" s="13"/>
      <c r="AT57" s="11"/>
      <c r="AU57" s="11"/>
      <c r="AV57" s="12"/>
      <c r="AW57" s="12"/>
      <c r="AX57" s="11"/>
      <c r="AY57" s="11"/>
      <c r="AZ57" s="12"/>
      <c r="BA57" s="12"/>
      <c r="BB57" s="11">
        <f t="shared" ref="BB57:BB80" si="10">SUM(O57:BA57)</f>
        <v>0</v>
      </c>
      <c r="BC57" s="9"/>
      <c r="BD57" s="9">
        <v>450672</v>
      </c>
      <c r="BE57" s="9"/>
      <c r="BF57" s="16">
        <f t="shared" si="9"/>
        <v>450672</v>
      </c>
    </row>
    <row r="58" spans="1:58" x14ac:dyDescent="0.3">
      <c r="A58" s="7">
        <v>50620</v>
      </c>
      <c r="B58" s="8" t="s">
        <v>108</v>
      </c>
      <c r="C58" s="11"/>
      <c r="D58" s="11"/>
      <c r="E58" s="11"/>
      <c r="F58" s="11">
        <v>3948</v>
      </c>
      <c r="G58" s="11"/>
      <c r="H58" s="11"/>
      <c r="I58" s="11"/>
      <c r="J58" s="11"/>
      <c r="K58" s="11"/>
      <c r="L58" s="11"/>
      <c r="M58" s="9">
        <f t="shared" si="7"/>
        <v>3948</v>
      </c>
      <c r="N58" s="9"/>
      <c r="O58" s="10"/>
      <c r="P58" s="10"/>
      <c r="Q58" s="9"/>
      <c r="R58" s="9"/>
      <c r="S58" s="11"/>
      <c r="T58" s="11"/>
      <c r="U58" s="12"/>
      <c r="V58" s="12"/>
      <c r="W58" s="11"/>
      <c r="X58" s="11"/>
      <c r="Y58" s="12"/>
      <c r="Z58" s="12"/>
      <c r="AA58" s="13"/>
      <c r="AB58" s="13"/>
      <c r="AC58" s="11"/>
      <c r="AD58" s="11"/>
      <c r="AE58" s="11"/>
      <c r="AF58" s="11"/>
      <c r="AG58" s="12"/>
      <c r="AH58" s="12"/>
      <c r="AI58" s="11"/>
      <c r="AJ58" s="11"/>
      <c r="AK58" s="11"/>
      <c r="AL58" s="11"/>
      <c r="AM58" s="12"/>
      <c r="AN58" s="12"/>
      <c r="AO58" s="11"/>
      <c r="AP58" s="13"/>
      <c r="AQ58" s="11"/>
      <c r="AR58" s="13"/>
      <c r="AS58" s="13"/>
      <c r="AT58" s="11"/>
      <c r="AU58" s="11"/>
      <c r="AV58" s="12"/>
      <c r="AW58" s="12"/>
      <c r="AX58" s="11"/>
      <c r="AY58" s="11"/>
      <c r="AZ58" s="12"/>
      <c r="BA58" s="12"/>
      <c r="BB58" s="11">
        <f t="shared" si="10"/>
        <v>0</v>
      </c>
      <c r="BC58" s="9"/>
      <c r="BD58" s="9"/>
      <c r="BE58" s="9"/>
      <c r="BF58" s="16">
        <f t="shared" si="9"/>
        <v>3948</v>
      </c>
    </row>
    <row r="59" spans="1:58" x14ac:dyDescent="0.3">
      <c r="A59" s="7">
        <v>50625</v>
      </c>
      <c r="B59" s="8" t="s">
        <v>109</v>
      </c>
      <c r="C59" s="11"/>
      <c r="D59" s="11"/>
      <c r="E59" s="11"/>
      <c r="F59" s="11">
        <v>5926</v>
      </c>
      <c r="G59" s="11"/>
      <c r="H59" s="11"/>
      <c r="I59" s="11"/>
      <c r="J59" s="11"/>
      <c r="K59" s="11"/>
      <c r="L59" s="11"/>
      <c r="M59" s="9">
        <f t="shared" si="7"/>
        <v>5926</v>
      </c>
      <c r="N59" s="9"/>
      <c r="O59" s="10"/>
      <c r="P59" s="10"/>
      <c r="Q59" s="9"/>
      <c r="R59" s="9"/>
      <c r="S59" s="11"/>
      <c r="T59" s="11"/>
      <c r="U59" s="12"/>
      <c r="V59" s="12"/>
      <c r="W59" s="11"/>
      <c r="X59" s="11"/>
      <c r="Y59" s="12"/>
      <c r="Z59" s="12"/>
      <c r="AA59" s="13"/>
      <c r="AB59" s="13"/>
      <c r="AC59" s="11"/>
      <c r="AD59" s="11"/>
      <c r="AE59" s="11"/>
      <c r="AF59" s="11"/>
      <c r="AG59" s="12"/>
      <c r="AH59" s="12"/>
      <c r="AI59" s="11"/>
      <c r="AJ59" s="11"/>
      <c r="AK59" s="11"/>
      <c r="AL59" s="11"/>
      <c r="AM59" s="12"/>
      <c r="AN59" s="12"/>
      <c r="AO59" s="11"/>
      <c r="AP59" s="13"/>
      <c r="AQ59" s="11"/>
      <c r="AR59" s="13"/>
      <c r="AS59" s="13"/>
      <c r="AT59" s="11"/>
      <c r="AU59" s="11"/>
      <c r="AV59" s="12"/>
      <c r="AW59" s="12"/>
      <c r="AX59" s="11"/>
      <c r="AY59" s="11"/>
      <c r="AZ59" s="12"/>
      <c r="BA59" s="12"/>
      <c r="BB59" s="11">
        <f t="shared" si="10"/>
        <v>0</v>
      </c>
      <c r="BC59" s="9"/>
      <c r="BD59" s="9"/>
      <c r="BE59" s="9"/>
      <c r="BF59" s="16">
        <f t="shared" si="9"/>
        <v>5926</v>
      </c>
    </row>
    <row r="60" spans="1:58" x14ac:dyDescent="0.3">
      <c r="A60" s="7">
        <v>50630</v>
      </c>
      <c r="B60" s="8" t="s">
        <v>110</v>
      </c>
      <c r="C60" s="11"/>
      <c r="D60" s="11"/>
      <c r="E60" s="11"/>
      <c r="F60" s="11">
        <v>4249</v>
      </c>
      <c r="G60" s="11"/>
      <c r="H60" s="11"/>
      <c r="I60" s="11"/>
      <c r="J60" s="11"/>
      <c r="K60" s="11"/>
      <c r="L60" s="11"/>
      <c r="M60" s="9">
        <f t="shared" si="7"/>
        <v>4249</v>
      </c>
      <c r="N60" s="9"/>
      <c r="O60" s="10"/>
      <c r="P60" s="10">
        <v>30430</v>
      </c>
      <c r="Q60" s="9"/>
      <c r="R60" s="9"/>
      <c r="S60" s="11"/>
      <c r="T60" s="11">
        <v>1609</v>
      </c>
      <c r="U60" s="12"/>
      <c r="V60" s="12"/>
      <c r="W60" s="11"/>
      <c r="X60" s="11"/>
      <c r="Y60" s="12"/>
      <c r="Z60" s="12">
        <v>174</v>
      </c>
      <c r="AA60" s="13"/>
      <c r="AB60" s="13"/>
      <c r="AC60" s="11"/>
      <c r="AD60" s="11">
        <v>23038</v>
      </c>
      <c r="AE60" s="11"/>
      <c r="AF60" s="11"/>
      <c r="AG60" s="12"/>
      <c r="AH60" s="12"/>
      <c r="AI60" s="11"/>
      <c r="AJ60" s="11"/>
      <c r="AK60" s="11"/>
      <c r="AL60" s="11">
        <v>6385</v>
      </c>
      <c r="AM60" s="12"/>
      <c r="AN60" s="12">
        <v>487</v>
      </c>
      <c r="AO60" s="11"/>
      <c r="AP60" s="13">
        <v>4885</v>
      </c>
      <c r="AQ60" s="11"/>
      <c r="AR60" s="13"/>
      <c r="AS60" s="13"/>
      <c r="AT60" s="11"/>
      <c r="AU60" s="11">
        <v>698</v>
      </c>
      <c r="AV60" s="12"/>
      <c r="AW60" s="12">
        <v>345</v>
      </c>
      <c r="AX60" s="11"/>
      <c r="AY60" s="11">
        <v>14875</v>
      </c>
      <c r="AZ60" s="12"/>
      <c r="BA60" s="12">
        <v>12666</v>
      </c>
      <c r="BB60" s="11">
        <f t="shared" si="10"/>
        <v>95592</v>
      </c>
      <c r="BC60" s="9"/>
      <c r="BD60" s="9"/>
      <c r="BE60" s="9"/>
      <c r="BF60" s="16">
        <f t="shared" si="9"/>
        <v>99841</v>
      </c>
    </row>
    <row r="61" spans="1:58" ht="14.25" customHeight="1" x14ac:dyDescent="0.3">
      <c r="A61" s="7">
        <v>50635</v>
      </c>
      <c r="B61" s="8" t="s">
        <v>111</v>
      </c>
      <c r="C61" s="11"/>
      <c r="D61" s="11"/>
      <c r="E61" s="11"/>
      <c r="F61" s="11">
        <v>869</v>
      </c>
      <c r="G61" s="11"/>
      <c r="H61" s="11"/>
      <c r="I61" s="11"/>
      <c r="J61" s="11"/>
      <c r="K61" s="11"/>
      <c r="L61" s="11"/>
      <c r="M61" s="9">
        <f t="shared" si="7"/>
        <v>869</v>
      </c>
      <c r="N61" s="9"/>
      <c r="O61" s="10">
        <v>135997</v>
      </c>
      <c r="P61" s="10"/>
      <c r="Q61" s="9"/>
      <c r="R61" s="9"/>
      <c r="S61" s="11">
        <v>12616</v>
      </c>
      <c r="T61" s="11"/>
      <c r="U61" s="12"/>
      <c r="V61" s="12"/>
      <c r="W61" s="11"/>
      <c r="X61" s="11"/>
      <c r="Y61" s="12"/>
      <c r="Z61" s="12"/>
      <c r="AA61" s="13"/>
      <c r="AB61" s="13"/>
      <c r="AC61" s="11">
        <v>123473</v>
      </c>
      <c r="AD61" s="11"/>
      <c r="AE61" s="11"/>
      <c r="AF61" s="11"/>
      <c r="AG61" s="12"/>
      <c r="AH61" s="12"/>
      <c r="AI61" s="11"/>
      <c r="AJ61" s="11"/>
      <c r="AK61" s="11">
        <v>30741</v>
      </c>
      <c r="AL61" s="11"/>
      <c r="AM61" s="12">
        <v>3343</v>
      </c>
      <c r="AN61" s="12"/>
      <c r="AO61" s="11">
        <v>26469</v>
      </c>
      <c r="AP61" s="13"/>
      <c r="AQ61" s="11"/>
      <c r="AR61" s="13"/>
      <c r="AS61" s="13"/>
      <c r="AT61" s="11">
        <v>8812</v>
      </c>
      <c r="AU61" s="11"/>
      <c r="AV61" s="12"/>
      <c r="AW61" s="12"/>
      <c r="AX61" s="11">
        <v>2470</v>
      </c>
      <c r="AY61" s="11"/>
      <c r="AZ61" s="12">
        <v>2684</v>
      </c>
      <c r="BA61" s="12"/>
      <c r="BB61" s="11">
        <f t="shared" si="10"/>
        <v>346605</v>
      </c>
      <c r="BC61" s="9"/>
      <c r="BD61" s="9">
        <v>920</v>
      </c>
      <c r="BE61" s="9"/>
      <c r="BF61" s="16">
        <f t="shared" si="9"/>
        <v>348394</v>
      </c>
    </row>
    <row r="62" spans="1:58" x14ac:dyDescent="0.3">
      <c r="A62" s="7">
        <v>50640</v>
      </c>
      <c r="B62" s="8" t="s">
        <v>112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9">
        <f t="shared" si="7"/>
        <v>0</v>
      </c>
      <c r="N62" s="9"/>
      <c r="O62" s="10"/>
      <c r="P62" s="10"/>
      <c r="Q62" s="9"/>
      <c r="R62" s="9"/>
      <c r="S62" s="11"/>
      <c r="T62" s="11"/>
      <c r="U62" s="12"/>
      <c r="V62" s="12"/>
      <c r="W62" s="11"/>
      <c r="X62" s="11"/>
      <c r="Y62" s="12"/>
      <c r="Z62" s="12"/>
      <c r="AA62" s="13"/>
      <c r="AB62" s="13"/>
      <c r="AC62" s="11"/>
      <c r="AD62" s="11"/>
      <c r="AE62" s="11"/>
      <c r="AF62" s="11"/>
      <c r="AG62" s="12"/>
      <c r="AH62" s="12"/>
      <c r="AI62" s="11"/>
      <c r="AJ62" s="11"/>
      <c r="AK62" s="11"/>
      <c r="AL62" s="11"/>
      <c r="AM62" s="12"/>
      <c r="AN62" s="12"/>
      <c r="AO62" s="11"/>
      <c r="AP62" s="13"/>
      <c r="AQ62" s="11"/>
      <c r="AR62" s="13"/>
      <c r="AS62" s="13"/>
      <c r="AT62" s="11"/>
      <c r="AU62" s="11"/>
      <c r="AV62" s="12"/>
      <c r="AW62" s="12"/>
      <c r="AX62" s="11"/>
      <c r="AY62" s="11"/>
      <c r="AZ62" s="12"/>
      <c r="BA62" s="12"/>
      <c r="BB62" s="11">
        <f t="shared" si="10"/>
        <v>0</v>
      </c>
      <c r="BC62" s="9"/>
      <c r="BD62" s="9">
        <v>580</v>
      </c>
      <c r="BE62" s="9"/>
      <c r="BF62" s="16">
        <f t="shared" si="9"/>
        <v>580</v>
      </c>
    </row>
    <row r="63" spans="1:58" x14ac:dyDescent="0.3">
      <c r="A63" s="7">
        <v>50810</v>
      </c>
      <c r="B63" s="8" t="s">
        <v>113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9">
        <f t="shared" si="7"/>
        <v>0</v>
      </c>
      <c r="N63" s="9"/>
      <c r="O63" s="12">
        <v>72000</v>
      </c>
      <c r="P63" s="12"/>
      <c r="Q63" s="11"/>
      <c r="R63" s="11"/>
      <c r="S63" s="11">
        <v>47393</v>
      </c>
      <c r="T63" s="11"/>
      <c r="U63" s="12"/>
      <c r="V63" s="12"/>
      <c r="W63" s="11">
        <v>763476</v>
      </c>
      <c r="X63" s="11"/>
      <c r="Y63" s="12"/>
      <c r="Z63" s="12"/>
      <c r="AA63" s="13"/>
      <c r="AB63" s="13"/>
      <c r="AC63" s="11"/>
      <c r="AD63" s="11"/>
      <c r="AE63" s="11"/>
      <c r="AF63" s="11"/>
      <c r="AG63" s="12"/>
      <c r="AH63" s="12"/>
      <c r="AI63" s="11"/>
      <c r="AJ63" s="11"/>
      <c r="AK63" s="11"/>
      <c r="AL63" s="11"/>
      <c r="AM63" s="12"/>
      <c r="AN63" s="12"/>
      <c r="AO63" s="11"/>
      <c r="AP63" s="13"/>
      <c r="AQ63" s="11">
        <v>6136679</v>
      </c>
      <c r="AR63" s="13">
        <v>229417</v>
      </c>
      <c r="AS63" s="13">
        <f>3636679+186501</f>
        <v>3823180</v>
      </c>
      <c r="AT63" s="16"/>
      <c r="AU63" s="11"/>
      <c r="AV63" s="12"/>
      <c r="AW63" s="12"/>
      <c r="AX63" s="11"/>
      <c r="AY63" s="11"/>
      <c r="AZ63" s="12"/>
      <c r="BA63" s="12"/>
      <c r="BB63" s="11">
        <f t="shared" si="10"/>
        <v>11072145</v>
      </c>
      <c r="BC63" s="9"/>
      <c r="BD63" s="9">
        <v>11512231</v>
      </c>
      <c r="BE63" s="9"/>
      <c r="BF63" s="16">
        <f t="shared" si="9"/>
        <v>22584376</v>
      </c>
    </row>
    <row r="64" spans="1:58" x14ac:dyDescent="0.3">
      <c r="A64" s="7">
        <v>50910</v>
      </c>
      <c r="B64" s="8" t="s">
        <v>114</v>
      </c>
      <c r="C64" s="11">
        <v>43900</v>
      </c>
      <c r="D64" s="11">
        <v>3850</v>
      </c>
      <c r="E64" s="11"/>
      <c r="F64" s="11">
        <v>2660</v>
      </c>
      <c r="G64" s="11">
        <v>1550</v>
      </c>
      <c r="H64" s="11">
        <v>8400</v>
      </c>
      <c r="I64" s="11"/>
      <c r="J64" s="11">
        <v>1025</v>
      </c>
      <c r="K64" s="11">
        <v>2000</v>
      </c>
      <c r="L64" s="11">
        <v>2725</v>
      </c>
      <c r="M64" s="11">
        <f t="shared" si="7"/>
        <v>66110</v>
      </c>
      <c r="N64" s="9"/>
      <c r="O64" s="10"/>
      <c r="P64" s="10"/>
      <c r="Q64" s="9"/>
      <c r="R64" s="9"/>
      <c r="S64" s="11"/>
      <c r="T64" s="11"/>
      <c r="U64" s="12"/>
      <c r="V64" s="12"/>
      <c r="W64" s="11"/>
      <c r="X64" s="11"/>
      <c r="Y64" s="12"/>
      <c r="Z64" s="12">
        <v>1220</v>
      </c>
      <c r="AA64" s="13">
        <v>500</v>
      </c>
      <c r="AB64" s="13"/>
      <c r="AC64" s="11"/>
      <c r="AD64" s="11"/>
      <c r="AE64" s="11"/>
      <c r="AF64" s="11"/>
      <c r="AG64" s="12"/>
      <c r="AH64" s="12"/>
      <c r="AI64" s="11"/>
      <c r="AJ64" s="11"/>
      <c r="AK64" s="11"/>
      <c r="AL64" s="11"/>
      <c r="AM64" s="12"/>
      <c r="AN64" s="12"/>
      <c r="AO64" s="11"/>
      <c r="AP64" s="13"/>
      <c r="AQ64" s="11"/>
      <c r="AR64" s="13"/>
      <c r="AS64" s="13"/>
      <c r="AT64" s="11"/>
      <c r="AU64" s="11"/>
      <c r="AV64" s="12"/>
      <c r="AW64" s="12"/>
      <c r="AX64" s="11"/>
      <c r="AY64" s="11"/>
      <c r="AZ64" s="12"/>
      <c r="BA64" s="12"/>
      <c r="BB64" s="11">
        <f t="shared" si="10"/>
        <v>1720</v>
      </c>
      <c r="BC64" s="9"/>
      <c r="BD64" s="9">
        <v>600</v>
      </c>
      <c r="BE64" s="9"/>
      <c r="BF64" s="16">
        <f t="shared" si="9"/>
        <v>68430</v>
      </c>
    </row>
    <row r="65" spans="1:64" x14ac:dyDescent="0.3">
      <c r="A65" s="7">
        <v>50915</v>
      </c>
      <c r="B65" s="8" t="s">
        <v>115</v>
      </c>
      <c r="C65" s="11">
        <v>14000</v>
      </c>
      <c r="D65" s="11">
        <v>2000</v>
      </c>
      <c r="E65" s="11">
        <v>7375</v>
      </c>
      <c r="F65" s="11">
        <v>3250</v>
      </c>
      <c r="G65" s="11">
        <v>4700</v>
      </c>
      <c r="H65" s="11">
        <v>10500</v>
      </c>
      <c r="I65" s="11"/>
      <c r="J65" s="11">
        <v>1600</v>
      </c>
      <c r="K65" s="11">
        <v>13000</v>
      </c>
      <c r="L65" s="11">
        <v>9160</v>
      </c>
      <c r="M65" s="11">
        <f t="shared" si="7"/>
        <v>65585</v>
      </c>
      <c r="N65" s="9"/>
      <c r="O65" s="10"/>
      <c r="P65" s="10"/>
      <c r="Q65" s="9"/>
      <c r="R65" s="9"/>
      <c r="S65" s="11"/>
      <c r="T65" s="11"/>
      <c r="U65" s="12"/>
      <c r="V65" s="12"/>
      <c r="W65" s="11"/>
      <c r="X65" s="11"/>
      <c r="Y65" s="12"/>
      <c r="Z65" s="12">
        <v>2400</v>
      </c>
      <c r="AA65" s="13"/>
      <c r="AB65" s="13"/>
      <c r="AC65" s="11"/>
      <c r="AD65" s="11"/>
      <c r="AE65" s="11"/>
      <c r="AF65" s="11"/>
      <c r="AG65" s="12"/>
      <c r="AH65" s="12"/>
      <c r="AI65" s="11"/>
      <c r="AJ65" s="11"/>
      <c r="AK65" s="11"/>
      <c r="AL65" s="11"/>
      <c r="AM65" s="12"/>
      <c r="AN65" s="12"/>
      <c r="AO65" s="11"/>
      <c r="AP65" s="13"/>
      <c r="AQ65" s="11"/>
      <c r="AR65" s="13"/>
      <c r="AS65" s="13"/>
      <c r="AT65" s="11"/>
      <c r="AU65" s="11"/>
      <c r="AV65" s="12"/>
      <c r="AW65" s="12"/>
      <c r="AX65" s="11"/>
      <c r="AY65" s="11"/>
      <c r="AZ65" s="12"/>
      <c r="BA65" s="12"/>
      <c r="BB65" s="11">
        <f t="shared" si="10"/>
        <v>2400</v>
      </c>
      <c r="BC65" s="9"/>
      <c r="BD65" s="9">
        <v>3000</v>
      </c>
      <c r="BE65" s="9"/>
      <c r="BF65" s="16">
        <f t="shared" si="9"/>
        <v>70985</v>
      </c>
    </row>
    <row r="66" spans="1:64" x14ac:dyDescent="0.3">
      <c r="A66" s="7">
        <v>50920</v>
      </c>
      <c r="B66" s="8" t="s">
        <v>116</v>
      </c>
      <c r="C66" s="11">
        <v>12900</v>
      </c>
      <c r="D66" s="11"/>
      <c r="E66" s="11">
        <v>13600</v>
      </c>
      <c r="F66" s="11">
        <v>3000</v>
      </c>
      <c r="G66" s="11">
        <v>8850</v>
      </c>
      <c r="H66" s="11">
        <v>5250</v>
      </c>
      <c r="I66" s="11"/>
      <c r="J66" s="11">
        <v>1500</v>
      </c>
      <c r="K66" s="11">
        <v>20650</v>
      </c>
      <c r="L66" s="11">
        <v>2750</v>
      </c>
      <c r="M66" s="11">
        <f t="shared" si="7"/>
        <v>68500</v>
      </c>
      <c r="N66" s="9"/>
      <c r="O66" s="10"/>
      <c r="P66" s="10"/>
      <c r="Q66" s="9"/>
      <c r="R66" s="9"/>
      <c r="S66" s="11">
        <v>4200</v>
      </c>
      <c r="T66" s="11"/>
      <c r="U66" s="12"/>
      <c r="V66" s="12"/>
      <c r="W66" s="11"/>
      <c r="X66" s="11"/>
      <c r="Y66" s="12"/>
      <c r="Z66" s="12">
        <v>1200</v>
      </c>
      <c r="AA66" s="13">
        <v>6000</v>
      </c>
      <c r="AB66" s="13"/>
      <c r="AC66" s="11"/>
      <c r="AD66" s="11"/>
      <c r="AE66" s="11"/>
      <c r="AF66" s="11"/>
      <c r="AG66" s="12"/>
      <c r="AH66" s="12"/>
      <c r="AI66" s="11"/>
      <c r="AJ66" s="11"/>
      <c r="AK66" s="11"/>
      <c r="AL66" s="11"/>
      <c r="AM66" s="12"/>
      <c r="AN66" s="12"/>
      <c r="AO66" s="11"/>
      <c r="AP66" s="13"/>
      <c r="AQ66" s="11"/>
      <c r="AR66" s="13"/>
      <c r="AS66" s="13"/>
      <c r="AT66" s="11"/>
      <c r="AU66" s="11"/>
      <c r="AV66" s="12"/>
      <c r="AW66" s="12"/>
      <c r="AX66" s="11"/>
      <c r="AY66" s="11"/>
      <c r="AZ66" s="12"/>
      <c r="BA66" s="12"/>
      <c r="BB66" s="11">
        <f t="shared" si="10"/>
        <v>11400</v>
      </c>
      <c r="BC66" s="9"/>
      <c r="BD66" s="9">
        <v>8020</v>
      </c>
      <c r="BE66" s="9"/>
      <c r="BF66" s="16">
        <f t="shared" si="9"/>
        <v>87920</v>
      </c>
    </row>
    <row r="67" spans="1:64" x14ac:dyDescent="0.3">
      <c r="A67" s="7">
        <v>50925</v>
      </c>
      <c r="B67" s="8" t="s">
        <v>117</v>
      </c>
      <c r="C67" s="11">
        <v>500</v>
      </c>
      <c r="D67" s="11"/>
      <c r="E67" s="11">
        <v>1000</v>
      </c>
      <c r="F67" s="11">
        <v>1200</v>
      </c>
      <c r="G67" s="11">
        <v>1200</v>
      </c>
      <c r="H67" s="11">
        <v>750</v>
      </c>
      <c r="I67" s="11"/>
      <c r="J67" s="11">
        <v>600</v>
      </c>
      <c r="K67" s="11">
        <v>1800</v>
      </c>
      <c r="L67" s="11">
        <v>1000</v>
      </c>
      <c r="M67" s="9">
        <f t="shared" si="7"/>
        <v>8050</v>
      </c>
      <c r="N67" s="9"/>
      <c r="O67" s="10"/>
      <c r="P67" s="10"/>
      <c r="Q67" s="9"/>
      <c r="R67" s="9"/>
      <c r="S67" s="11"/>
      <c r="T67" s="11"/>
      <c r="U67" s="12"/>
      <c r="V67" s="12"/>
      <c r="W67" s="11"/>
      <c r="X67" s="11"/>
      <c r="Y67" s="12"/>
      <c r="Z67" s="12"/>
      <c r="AA67" s="13">
        <v>600</v>
      </c>
      <c r="AB67" s="13"/>
      <c r="AC67" s="11"/>
      <c r="AD67" s="11"/>
      <c r="AE67" s="11"/>
      <c r="AF67" s="11"/>
      <c r="AG67" s="12"/>
      <c r="AH67" s="12"/>
      <c r="AI67" s="11"/>
      <c r="AJ67" s="11"/>
      <c r="AK67" s="11"/>
      <c r="AL67" s="11"/>
      <c r="AM67" s="12"/>
      <c r="AN67" s="12"/>
      <c r="AO67" s="11"/>
      <c r="AP67" s="13"/>
      <c r="AQ67" s="11"/>
      <c r="AR67" s="13"/>
      <c r="AS67" s="13"/>
      <c r="AT67" s="11"/>
      <c r="AU67" s="11"/>
      <c r="AV67" s="12"/>
      <c r="AW67" s="12"/>
      <c r="AX67" s="11"/>
      <c r="AY67" s="11"/>
      <c r="AZ67" s="12"/>
      <c r="BA67" s="12"/>
      <c r="BB67" s="11">
        <f t="shared" si="10"/>
        <v>600</v>
      </c>
      <c r="BC67" s="9"/>
      <c r="BD67" s="9">
        <v>1000</v>
      </c>
      <c r="BE67" s="9"/>
      <c r="BF67" s="16">
        <f t="shared" si="9"/>
        <v>9650</v>
      </c>
    </row>
    <row r="68" spans="1:64" x14ac:dyDescent="0.3">
      <c r="A68" s="7">
        <v>50930</v>
      </c>
      <c r="B68" s="8" t="s">
        <v>118</v>
      </c>
      <c r="C68" s="11">
        <v>2200</v>
      </c>
      <c r="D68" s="11">
        <v>1000</v>
      </c>
      <c r="E68" s="11">
        <v>7200</v>
      </c>
      <c r="F68" s="11">
        <v>3600</v>
      </c>
      <c r="G68" s="11">
        <v>600</v>
      </c>
      <c r="H68" s="11">
        <v>1750</v>
      </c>
      <c r="I68" s="11"/>
      <c r="J68" s="11">
        <v>400</v>
      </c>
      <c r="K68" s="11">
        <v>450</v>
      </c>
      <c r="L68" s="11">
        <v>600</v>
      </c>
      <c r="M68" s="9">
        <f t="shared" si="7"/>
        <v>17800</v>
      </c>
      <c r="N68" s="9"/>
      <c r="O68" s="10"/>
      <c r="P68" s="10"/>
      <c r="Q68" s="9"/>
      <c r="R68" s="9"/>
      <c r="S68" s="11"/>
      <c r="T68" s="11"/>
      <c r="U68" s="12"/>
      <c r="V68" s="12"/>
      <c r="W68" s="11"/>
      <c r="X68" s="11"/>
      <c r="Y68" s="12"/>
      <c r="Z68" s="12">
        <v>12600</v>
      </c>
      <c r="AA68" s="13"/>
      <c r="AB68" s="13"/>
      <c r="AC68" s="11"/>
      <c r="AD68" s="11"/>
      <c r="AE68" s="11"/>
      <c r="AF68" s="11"/>
      <c r="AG68" s="12"/>
      <c r="AH68" s="12"/>
      <c r="AI68" s="11"/>
      <c r="AJ68" s="11"/>
      <c r="AK68" s="11"/>
      <c r="AL68" s="11"/>
      <c r="AM68" s="12"/>
      <c r="AN68" s="12"/>
      <c r="AO68" s="11"/>
      <c r="AP68" s="13"/>
      <c r="AQ68" s="11"/>
      <c r="AR68" s="13"/>
      <c r="AS68" s="13"/>
      <c r="AT68" s="11"/>
      <c r="AU68" s="11"/>
      <c r="AV68" s="12"/>
      <c r="AW68" s="12"/>
      <c r="AX68" s="11"/>
      <c r="AY68" s="11"/>
      <c r="AZ68" s="12"/>
      <c r="BA68" s="12"/>
      <c r="BB68" s="11">
        <f t="shared" si="10"/>
        <v>12600</v>
      </c>
      <c r="BC68" s="9"/>
      <c r="BD68" s="9">
        <v>400</v>
      </c>
      <c r="BE68" s="9"/>
      <c r="BF68" s="16">
        <f t="shared" si="9"/>
        <v>30800</v>
      </c>
    </row>
    <row r="69" spans="1:64" x14ac:dyDescent="0.3">
      <c r="A69" s="7">
        <v>50935</v>
      </c>
      <c r="B69" s="8" t="s">
        <v>119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9">
        <f t="shared" si="7"/>
        <v>0</v>
      </c>
      <c r="N69" s="9"/>
      <c r="O69" s="10"/>
      <c r="P69" s="10"/>
      <c r="Q69" s="9"/>
      <c r="R69" s="9"/>
      <c r="S69" s="11"/>
      <c r="T69" s="11"/>
      <c r="U69" s="12"/>
      <c r="V69" s="12"/>
      <c r="W69" s="11"/>
      <c r="X69" s="11"/>
      <c r="Y69" s="12"/>
      <c r="Z69" s="12"/>
      <c r="AA69" s="13"/>
      <c r="AB69" s="13"/>
      <c r="AC69" s="11"/>
      <c r="AD69" s="11"/>
      <c r="AE69" s="11"/>
      <c r="AF69" s="11"/>
      <c r="AG69" s="12"/>
      <c r="AH69" s="12"/>
      <c r="AI69" s="11"/>
      <c r="AJ69" s="11"/>
      <c r="AK69" s="11"/>
      <c r="AL69" s="11"/>
      <c r="AM69" s="12"/>
      <c r="AN69" s="12"/>
      <c r="AO69" s="11"/>
      <c r="AP69" s="13"/>
      <c r="AQ69" s="11"/>
      <c r="AR69" s="13"/>
      <c r="AS69" s="13"/>
      <c r="AT69" s="11"/>
      <c r="AU69" s="11"/>
      <c r="AV69" s="12"/>
      <c r="AW69" s="12"/>
      <c r="AX69" s="11"/>
      <c r="AY69" s="11"/>
      <c r="AZ69" s="12"/>
      <c r="BA69" s="12"/>
      <c r="BB69" s="11">
        <f t="shared" si="10"/>
        <v>0</v>
      </c>
      <c r="BC69" s="9"/>
      <c r="BD69" s="9"/>
      <c r="BE69" s="9"/>
      <c r="BF69" s="16">
        <f t="shared" si="9"/>
        <v>0</v>
      </c>
    </row>
    <row r="70" spans="1:64" x14ac:dyDescent="0.3">
      <c r="A70" s="7">
        <v>50940</v>
      </c>
      <c r="B70" s="8" t="s">
        <v>120</v>
      </c>
      <c r="C70" s="11"/>
      <c r="D70" s="11"/>
      <c r="E70" s="11"/>
      <c r="F70" s="11"/>
      <c r="G70" s="11"/>
      <c r="H70" s="11"/>
      <c r="I70" s="11"/>
      <c r="J70" s="11">
        <v>16200</v>
      </c>
      <c r="K70" s="11"/>
      <c r="L70" s="11"/>
      <c r="M70" s="9">
        <f t="shared" si="7"/>
        <v>16200</v>
      </c>
      <c r="N70" s="9"/>
      <c r="O70" s="10"/>
      <c r="P70" s="10"/>
      <c r="Q70" s="9"/>
      <c r="R70" s="9"/>
      <c r="S70" s="11"/>
      <c r="T70" s="11"/>
      <c r="U70" s="12"/>
      <c r="V70" s="12"/>
      <c r="W70" s="11"/>
      <c r="X70" s="11"/>
      <c r="Y70" s="12"/>
      <c r="Z70" s="12">
        <v>11240</v>
      </c>
      <c r="AA70" s="13"/>
      <c r="AB70" s="13"/>
      <c r="AC70" s="11"/>
      <c r="AD70" s="11"/>
      <c r="AE70" s="11"/>
      <c r="AF70" s="11"/>
      <c r="AG70" s="12"/>
      <c r="AH70" s="12"/>
      <c r="AI70" s="11"/>
      <c r="AJ70" s="11"/>
      <c r="AK70" s="11"/>
      <c r="AL70" s="11"/>
      <c r="AM70" s="12"/>
      <c r="AN70" s="12"/>
      <c r="AO70" s="11"/>
      <c r="AP70" s="13"/>
      <c r="AQ70" s="11"/>
      <c r="AR70" s="13"/>
      <c r="AS70" s="13"/>
      <c r="AT70" s="11"/>
      <c r="AU70" s="11"/>
      <c r="AV70" s="12"/>
      <c r="AW70" s="12"/>
      <c r="AX70" s="11"/>
      <c r="AY70" s="11"/>
      <c r="AZ70" s="12"/>
      <c r="BA70" s="12"/>
      <c r="BB70" s="11">
        <f t="shared" si="10"/>
        <v>11240</v>
      </c>
      <c r="BC70" s="9"/>
      <c r="BD70" s="9">
        <v>875</v>
      </c>
      <c r="BE70" s="9"/>
      <c r="BF70" s="16">
        <f t="shared" si="9"/>
        <v>28315</v>
      </c>
    </row>
    <row r="71" spans="1:64" x14ac:dyDescent="0.3">
      <c r="A71" s="7">
        <v>50945</v>
      </c>
      <c r="B71" s="8" t="s">
        <v>121</v>
      </c>
      <c r="C71" s="11"/>
      <c r="D71" s="11"/>
      <c r="E71" s="11"/>
      <c r="F71" s="11">
        <v>6285</v>
      </c>
      <c r="G71" s="11">
        <v>2000</v>
      </c>
      <c r="H71" s="11"/>
      <c r="I71" s="11"/>
      <c r="J71" s="11">
        <v>20750</v>
      </c>
      <c r="K71" s="11">
        <v>4500</v>
      </c>
      <c r="L71" s="11">
        <v>3670</v>
      </c>
      <c r="M71" s="9">
        <f t="shared" si="7"/>
        <v>37205</v>
      </c>
      <c r="N71" s="9"/>
      <c r="O71" s="10"/>
      <c r="P71" s="10"/>
      <c r="Q71" s="9"/>
      <c r="R71" s="9"/>
      <c r="S71" s="11"/>
      <c r="T71" s="11"/>
      <c r="U71" s="12"/>
      <c r="V71" s="12"/>
      <c r="W71" s="11"/>
      <c r="X71" s="11"/>
      <c r="Y71" s="12"/>
      <c r="Z71" s="12">
        <v>600</v>
      </c>
      <c r="AA71" s="13">
        <v>4800</v>
      </c>
      <c r="AB71" s="13"/>
      <c r="AC71" s="11"/>
      <c r="AD71" s="11"/>
      <c r="AE71" s="11"/>
      <c r="AF71" s="11"/>
      <c r="AG71" s="12"/>
      <c r="AH71" s="12"/>
      <c r="AI71" s="11"/>
      <c r="AJ71" s="11"/>
      <c r="AK71" s="11"/>
      <c r="AL71" s="11"/>
      <c r="AM71" s="12"/>
      <c r="AN71" s="12"/>
      <c r="AO71" s="11"/>
      <c r="AP71" s="13"/>
      <c r="AQ71" s="11"/>
      <c r="AR71" s="13"/>
      <c r="AS71" s="13"/>
      <c r="AT71" s="11"/>
      <c r="AU71" s="11"/>
      <c r="AV71" s="12"/>
      <c r="AW71" s="12">
        <v>6000</v>
      </c>
      <c r="AX71" s="11"/>
      <c r="AY71" s="11">
        <v>12000</v>
      </c>
      <c r="AZ71" s="12"/>
      <c r="BA71" s="12">
        <v>6000</v>
      </c>
      <c r="BB71" s="11">
        <f t="shared" si="10"/>
        <v>29400</v>
      </c>
      <c r="BC71" s="9"/>
      <c r="BD71" s="9">
        <v>1120</v>
      </c>
      <c r="BE71" s="9"/>
      <c r="BF71" s="16">
        <f t="shared" si="9"/>
        <v>67725</v>
      </c>
    </row>
    <row r="72" spans="1:64" x14ac:dyDescent="0.3">
      <c r="A72" s="7">
        <v>51010</v>
      </c>
      <c r="B72" s="8" t="s">
        <v>122</v>
      </c>
      <c r="C72" s="11"/>
      <c r="D72" s="11">
        <v>132700</v>
      </c>
      <c r="E72" s="11"/>
      <c r="F72" s="11"/>
      <c r="G72" s="11"/>
      <c r="H72" s="11">
        <v>4500</v>
      </c>
      <c r="I72" s="11"/>
      <c r="J72" s="11"/>
      <c r="K72" s="11"/>
      <c r="L72" s="11"/>
      <c r="M72" s="9">
        <f t="shared" si="7"/>
        <v>137200</v>
      </c>
      <c r="N72" s="9"/>
      <c r="O72" s="10"/>
      <c r="P72" s="10"/>
      <c r="Q72" s="9"/>
      <c r="R72" s="9"/>
      <c r="S72" s="11"/>
      <c r="T72" s="11"/>
      <c r="U72" s="12"/>
      <c r="V72" s="12"/>
      <c r="W72" s="11"/>
      <c r="X72" s="11"/>
      <c r="Y72" s="12">
        <v>4632</v>
      </c>
      <c r="Z72" s="12"/>
      <c r="AA72" s="13"/>
      <c r="AB72" s="13"/>
      <c r="AC72" s="11"/>
      <c r="AD72" s="11"/>
      <c r="AE72" s="11"/>
      <c r="AF72" s="11"/>
      <c r="AG72" s="12"/>
      <c r="AH72" s="12"/>
      <c r="AI72" s="11"/>
      <c r="AJ72" s="11"/>
      <c r="AK72" s="11"/>
      <c r="AL72" s="11"/>
      <c r="AM72" s="12"/>
      <c r="AN72" s="12"/>
      <c r="AO72" s="11"/>
      <c r="AP72" s="13"/>
      <c r="AQ72" s="11"/>
      <c r="AR72" s="13"/>
      <c r="AS72" s="13"/>
      <c r="AT72" s="11"/>
      <c r="AU72" s="11"/>
      <c r="AV72" s="12">
        <v>2220</v>
      </c>
      <c r="AW72" s="12"/>
      <c r="AX72" s="11"/>
      <c r="AY72" s="11"/>
      <c r="AZ72" s="12"/>
      <c r="BA72" s="12"/>
      <c r="BB72" s="11">
        <f t="shared" si="10"/>
        <v>6852</v>
      </c>
      <c r="BC72" s="9"/>
      <c r="BD72" s="9">
        <v>2400</v>
      </c>
      <c r="BE72" s="9"/>
      <c r="BF72" s="16">
        <f t="shared" si="9"/>
        <v>146452</v>
      </c>
    </row>
    <row r="73" spans="1:64" x14ac:dyDescent="0.3">
      <c r="A73" s="7">
        <v>51310</v>
      </c>
      <c r="B73" s="8" t="s">
        <v>123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9">
        <f t="shared" si="7"/>
        <v>0</v>
      </c>
      <c r="N73" s="9"/>
      <c r="O73" s="10"/>
      <c r="P73" s="10"/>
      <c r="Q73" s="9"/>
      <c r="R73" s="9"/>
      <c r="S73" s="11"/>
      <c r="T73" s="11"/>
      <c r="U73" s="12"/>
      <c r="V73" s="12"/>
      <c r="W73" s="11"/>
      <c r="X73" s="11"/>
      <c r="Y73" s="12">
        <v>275194</v>
      </c>
      <c r="Z73" s="12"/>
      <c r="AA73" s="13"/>
      <c r="AB73" s="13"/>
      <c r="AC73" s="11"/>
      <c r="AD73" s="11"/>
      <c r="AE73" s="11"/>
      <c r="AF73" s="11"/>
      <c r="AG73" s="12"/>
      <c r="AH73" s="12"/>
      <c r="AI73" s="11"/>
      <c r="AJ73" s="11"/>
      <c r="AK73" s="11"/>
      <c r="AL73" s="11"/>
      <c r="AM73" s="12"/>
      <c r="AN73" s="12"/>
      <c r="AO73" s="11"/>
      <c r="AP73" s="13"/>
      <c r="AQ73" s="11"/>
      <c r="AR73" s="13"/>
      <c r="AS73" s="13"/>
      <c r="AT73" s="11"/>
      <c r="AU73" s="11"/>
      <c r="AV73" s="12"/>
      <c r="AW73" s="12"/>
      <c r="AX73" s="11"/>
      <c r="AY73" s="11"/>
      <c r="AZ73" s="12"/>
      <c r="BA73" s="12"/>
      <c r="BB73" s="11">
        <f t="shared" si="10"/>
        <v>275194</v>
      </c>
      <c r="BC73" s="9"/>
      <c r="BD73" s="9">
        <v>430296</v>
      </c>
      <c r="BE73" s="9"/>
      <c r="BF73" s="16">
        <f t="shared" si="9"/>
        <v>705490</v>
      </c>
    </row>
    <row r="74" spans="1:64" x14ac:dyDescent="0.3">
      <c r="A74" s="7">
        <v>51315</v>
      </c>
      <c r="B74" s="8" t="s">
        <v>124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9">
        <f t="shared" si="7"/>
        <v>0</v>
      </c>
      <c r="N74" s="9"/>
      <c r="O74" s="10"/>
      <c r="P74" s="10"/>
      <c r="Q74" s="9"/>
      <c r="R74" s="9"/>
      <c r="S74" s="11"/>
      <c r="T74" s="11"/>
      <c r="U74" s="12"/>
      <c r="V74" s="12"/>
      <c r="W74" s="11"/>
      <c r="X74" s="11"/>
      <c r="Y74" s="12">
        <v>61309</v>
      </c>
      <c r="Z74" s="12"/>
      <c r="AA74" s="13"/>
      <c r="AB74" s="13"/>
      <c r="AC74" s="11"/>
      <c r="AD74" s="11"/>
      <c r="AE74" s="11"/>
      <c r="AF74" s="11"/>
      <c r="AG74" s="12"/>
      <c r="AH74" s="12"/>
      <c r="AI74" s="11"/>
      <c r="AJ74" s="11"/>
      <c r="AK74" s="11"/>
      <c r="AL74" s="11"/>
      <c r="AM74" s="12"/>
      <c r="AN74" s="12"/>
      <c r="AO74" s="11"/>
      <c r="AP74" s="13"/>
      <c r="AQ74" s="11"/>
      <c r="AR74" s="13"/>
      <c r="AS74" s="13"/>
      <c r="AT74" s="11"/>
      <c r="AU74" s="11"/>
      <c r="AV74" s="12"/>
      <c r="AW74" s="12"/>
      <c r="AX74" s="11"/>
      <c r="AY74" s="11"/>
      <c r="AZ74" s="12"/>
      <c r="BA74" s="12"/>
      <c r="BB74" s="11">
        <f t="shared" si="10"/>
        <v>61309</v>
      </c>
      <c r="BC74" s="9"/>
      <c r="BD74" s="9">
        <v>404929</v>
      </c>
      <c r="BE74" s="9"/>
      <c r="BF74" s="16">
        <f t="shared" si="9"/>
        <v>466238</v>
      </c>
    </row>
    <row r="75" spans="1:64" x14ac:dyDescent="0.3">
      <c r="A75" s="7">
        <v>51320</v>
      </c>
      <c r="B75" s="8" t="s">
        <v>125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9">
        <f t="shared" si="7"/>
        <v>0</v>
      </c>
      <c r="N75" s="9"/>
      <c r="O75" s="10"/>
      <c r="P75" s="10"/>
      <c r="Q75" s="9"/>
      <c r="R75" s="9"/>
      <c r="S75" s="11"/>
      <c r="T75" s="11"/>
      <c r="U75" s="12"/>
      <c r="V75" s="12"/>
      <c r="W75" s="11"/>
      <c r="X75" s="11"/>
      <c r="Y75" s="12"/>
      <c r="Z75" s="12"/>
      <c r="AA75" s="13"/>
      <c r="AB75" s="13"/>
      <c r="AC75" s="11"/>
      <c r="AD75" s="11"/>
      <c r="AE75" s="11"/>
      <c r="AF75" s="11"/>
      <c r="AG75" s="12"/>
      <c r="AH75" s="12"/>
      <c r="AI75" s="11"/>
      <c r="AJ75" s="11"/>
      <c r="AK75" s="11"/>
      <c r="AL75" s="11"/>
      <c r="AM75" s="12"/>
      <c r="AN75" s="12"/>
      <c r="AO75" s="11"/>
      <c r="AP75" s="13"/>
      <c r="AQ75" s="11"/>
      <c r="AR75" s="13"/>
      <c r="AS75" s="13"/>
      <c r="AT75" s="11"/>
      <c r="AU75" s="11"/>
      <c r="AV75" s="12"/>
      <c r="AW75" s="12"/>
      <c r="AX75" s="11"/>
      <c r="AY75" s="11"/>
      <c r="AZ75" s="12"/>
      <c r="BA75" s="12"/>
      <c r="BB75" s="11">
        <f t="shared" si="10"/>
        <v>0</v>
      </c>
      <c r="BC75" s="9"/>
      <c r="BD75" s="9"/>
      <c r="BE75" s="9"/>
      <c r="BF75" s="16">
        <f t="shared" si="9"/>
        <v>0</v>
      </c>
    </row>
    <row r="76" spans="1:64" x14ac:dyDescent="0.3">
      <c r="A76" s="7">
        <v>51325</v>
      </c>
      <c r="B76" s="8" t="s">
        <v>126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9">
        <f t="shared" si="7"/>
        <v>0</v>
      </c>
      <c r="N76" s="9"/>
      <c r="O76" s="10"/>
      <c r="P76" s="10"/>
      <c r="Q76" s="9"/>
      <c r="R76" s="9"/>
      <c r="S76" s="11"/>
      <c r="T76" s="11"/>
      <c r="U76" s="12"/>
      <c r="V76" s="12"/>
      <c r="W76" s="11"/>
      <c r="X76" s="11"/>
      <c r="Y76" s="12">
        <v>103145</v>
      </c>
      <c r="Z76" s="12"/>
      <c r="AA76" s="13"/>
      <c r="AB76" s="13"/>
      <c r="AC76" s="11"/>
      <c r="AD76" s="11"/>
      <c r="AE76" s="11"/>
      <c r="AF76" s="11"/>
      <c r="AG76" s="12"/>
      <c r="AH76" s="12"/>
      <c r="AI76" s="11"/>
      <c r="AJ76" s="11"/>
      <c r="AK76" s="11"/>
      <c r="AL76" s="11"/>
      <c r="AM76" s="12"/>
      <c r="AN76" s="12"/>
      <c r="AO76" s="11"/>
      <c r="AP76" s="13"/>
      <c r="AQ76" s="11"/>
      <c r="AR76" s="13"/>
      <c r="AS76" s="13"/>
      <c r="AT76" s="11"/>
      <c r="AU76" s="11"/>
      <c r="AV76" s="12"/>
      <c r="AW76" s="12"/>
      <c r="AX76" s="11"/>
      <c r="AY76" s="11"/>
      <c r="AZ76" s="12"/>
      <c r="BA76" s="12"/>
      <c r="BB76" s="11">
        <f t="shared" si="10"/>
        <v>103145</v>
      </c>
      <c r="BC76" s="9"/>
      <c r="BD76" s="9">
        <v>90032</v>
      </c>
      <c r="BE76" s="9"/>
      <c r="BF76" s="16">
        <f t="shared" si="9"/>
        <v>193177</v>
      </c>
    </row>
    <row r="77" spans="1:64" x14ac:dyDescent="0.3">
      <c r="A77" s="7">
        <v>51326</v>
      </c>
      <c r="B77" s="8" t="s">
        <v>127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9">
        <f t="shared" si="7"/>
        <v>0</v>
      </c>
      <c r="N77" s="9"/>
      <c r="O77" s="10"/>
      <c r="P77" s="10"/>
      <c r="Q77" s="9"/>
      <c r="R77" s="9"/>
      <c r="S77" s="11"/>
      <c r="T77" s="11"/>
      <c r="U77" s="12"/>
      <c r="V77" s="12"/>
      <c r="W77" s="11"/>
      <c r="X77" s="11"/>
      <c r="Y77" s="12">
        <v>33667</v>
      </c>
      <c r="Z77" s="12"/>
      <c r="AA77" s="13"/>
      <c r="AB77" s="13"/>
      <c r="AC77" s="11"/>
      <c r="AD77" s="11"/>
      <c r="AE77" s="11"/>
      <c r="AF77" s="11"/>
      <c r="AG77" s="12"/>
      <c r="AH77" s="12"/>
      <c r="AI77" s="11"/>
      <c r="AJ77" s="11"/>
      <c r="AK77" s="11"/>
      <c r="AL77" s="11"/>
      <c r="AM77" s="12"/>
      <c r="AN77" s="12"/>
      <c r="AO77" s="11"/>
      <c r="AP77" s="13"/>
      <c r="AQ77" s="11"/>
      <c r="AR77" s="13"/>
      <c r="AS77" s="13"/>
      <c r="AT77" s="11"/>
      <c r="AU77" s="11"/>
      <c r="AV77" s="12"/>
      <c r="AW77" s="12"/>
      <c r="AX77" s="11"/>
      <c r="AY77" s="11"/>
      <c r="AZ77" s="12"/>
      <c r="BA77" s="12"/>
      <c r="BB77" s="11">
        <f t="shared" si="10"/>
        <v>33667</v>
      </c>
      <c r="BC77" s="9"/>
      <c r="BD77" s="9">
        <v>14135</v>
      </c>
      <c r="BE77" s="9"/>
      <c r="BF77" s="16">
        <f t="shared" si="9"/>
        <v>47802</v>
      </c>
    </row>
    <row r="78" spans="1:64" x14ac:dyDescent="0.3">
      <c r="A78" s="7">
        <v>51330</v>
      </c>
      <c r="B78" s="8" t="s">
        <v>128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9">
        <f t="shared" si="7"/>
        <v>0</v>
      </c>
      <c r="N78" s="9"/>
      <c r="O78" s="10"/>
      <c r="P78" s="10"/>
      <c r="Q78" s="9"/>
      <c r="R78" s="9"/>
      <c r="S78" s="11"/>
      <c r="T78" s="11"/>
      <c r="U78" s="12"/>
      <c r="V78" s="12"/>
      <c r="W78" s="11"/>
      <c r="X78" s="11"/>
      <c r="Y78" s="12">
        <v>801935</v>
      </c>
      <c r="Z78" s="12"/>
      <c r="AA78" s="13"/>
      <c r="AB78" s="13"/>
      <c r="AC78" s="11"/>
      <c r="AD78" s="11"/>
      <c r="AE78" s="11"/>
      <c r="AF78" s="11"/>
      <c r="AG78" s="12"/>
      <c r="AH78" s="12"/>
      <c r="AI78" s="11"/>
      <c r="AJ78" s="11"/>
      <c r="AK78" s="11"/>
      <c r="AL78" s="11"/>
      <c r="AM78" s="12"/>
      <c r="AN78" s="12"/>
      <c r="AO78" s="11"/>
      <c r="AP78" s="13"/>
      <c r="AQ78" s="11"/>
      <c r="AR78" s="13"/>
      <c r="AS78" s="13"/>
      <c r="AT78" s="11"/>
      <c r="AU78" s="11"/>
      <c r="AV78" s="12"/>
      <c r="AW78" s="12"/>
      <c r="AX78" s="11"/>
      <c r="AY78" s="11"/>
      <c r="AZ78" s="12"/>
      <c r="BA78" s="12"/>
      <c r="BB78" s="11">
        <f t="shared" si="10"/>
        <v>801935</v>
      </c>
      <c r="BC78" s="9"/>
      <c r="BD78" s="9"/>
      <c r="BE78" s="9"/>
      <c r="BF78" s="16">
        <f t="shared" si="9"/>
        <v>801935</v>
      </c>
    </row>
    <row r="79" spans="1:64" x14ac:dyDescent="0.3">
      <c r="A79" s="7">
        <v>51335</v>
      </c>
      <c r="B79" s="8" t="s">
        <v>129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9">
        <f t="shared" si="7"/>
        <v>0</v>
      </c>
      <c r="N79" s="9"/>
      <c r="O79" s="10"/>
      <c r="P79" s="10"/>
      <c r="Q79" s="9"/>
      <c r="R79" s="9"/>
      <c r="S79" s="11"/>
      <c r="T79" s="11"/>
      <c r="U79" s="12"/>
      <c r="V79" s="12"/>
      <c r="W79" s="11"/>
      <c r="X79" s="11"/>
      <c r="Y79" s="12"/>
      <c r="Z79" s="12"/>
      <c r="AA79" s="13"/>
      <c r="AB79" s="13"/>
      <c r="AC79" s="11"/>
      <c r="AD79" s="11"/>
      <c r="AE79" s="11"/>
      <c r="AF79" s="11"/>
      <c r="AG79" s="12"/>
      <c r="AH79" s="12"/>
      <c r="AI79" s="11"/>
      <c r="AJ79" s="11"/>
      <c r="AK79" s="11"/>
      <c r="AL79" s="11"/>
      <c r="AM79" s="12"/>
      <c r="AN79" s="12"/>
      <c r="AO79" s="11"/>
      <c r="AP79" s="13"/>
      <c r="AQ79" s="11"/>
      <c r="AR79" s="13"/>
      <c r="AS79" s="13"/>
      <c r="AT79" s="11"/>
      <c r="AU79" s="11"/>
      <c r="AV79" s="12"/>
      <c r="AW79" s="12"/>
      <c r="AX79" s="11"/>
      <c r="AY79" s="11"/>
      <c r="AZ79" s="12"/>
      <c r="BA79" s="12"/>
      <c r="BB79" s="11">
        <f t="shared" si="10"/>
        <v>0</v>
      </c>
      <c r="BC79" s="9"/>
      <c r="BD79" s="9">
        <v>8147408</v>
      </c>
      <c r="BE79" s="9"/>
      <c r="BF79" s="16">
        <f t="shared" si="9"/>
        <v>8147408</v>
      </c>
    </row>
    <row r="80" spans="1:64" x14ac:dyDescent="0.3">
      <c r="A80" s="57">
        <v>51340</v>
      </c>
      <c r="B80" s="58" t="s">
        <v>130</v>
      </c>
      <c r="C80" s="20"/>
      <c r="D80" s="20"/>
      <c r="E80" s="20"/>
      <c r="F80" s="20"/>
      <c r="G80" s="20"/>
      <c r="H80" s="20"/>
      <c r="I80" s="11"/>
      <c r="J80" s="20"/>
      <c r="K80" s="20"/>
      <c r="L80" s="13"/>
      <c r="M80" s="9">
        <f t="shared" si="7"/>
        <v>0</v>
      </c>
      <c r="N80" s="9"/>
      <c r="O80" s="10"/>
      <c r="P80" s="10"/>
      <c r="Q80" s="9"/>
      <c r="R80" s="9"/>
      <c r="S80" s="11"/>
      <c r="T80" s="11"/>
      <c r="U80" s="12"/>
      <c r="V80" s="12"/>
      <c r="W80" s="11"/>
      <c r="X80" s="11"/>
      <c r="Y80" s="12"/>
      <c r="Z80" s="21"/>
      <c r="AA80" s="13"/>
      <c r="AB80" s="13"/>
      <c r="AC80" s="11"/>
      <c r="AD80" s="11"/>
      <c r="AE80" s="11"/>
      <c r="AF80" s="11"/>
      <c r="AG80" s="12"/>
      <c r="AH80" s="12"/>
      <c r="AI80" s="11"/>
      <c r="AJ80" s="11"/>
      <c r="AK80" s="11"/>
      <c r="AL80" s="11"/>
      <c r="AM80" s="12"/>
      <c r="AN80" s="12"/>
      <c r="AO80" s="11"/>
      <c r="AP80" s="13"/>
      <c r="AQ80" s="11"/>
      <c r="AR80" s="13"/>
      <c r="AS80" s="13"/>
      <c r="AT80" s="11"/>
      <c r="AU80" s="11"/>
      <c r="AV80" s="12"/>
      <c r="AW80" s="12"/>
      <c r="AX80" s="11"/>
      <c r="AY80" s="20"/>
      <c r="AZ80" s="21"/>
      <c r="BA80" s="12"/>
      <c r="BB80" s="11">
        <f t="shared" si="10"/>
        <v>0</v>
      </c>
      <c r="BC80" s="9"/>
      <c r="BD80" s="9">
        <v>849858</v>
      </c>
      <c r="BE80" s="9"/>
      <c r="BF80" s="23">
        <f t="shared" si="9"/>
        <v>849858</v>
      </c>
      <c r="BH80" s="59"/>
      <c r="BL80" s="7"/>
    </row>
    <row r="81" spans="1:64" s="30" customFormat="1" x14ac:dyDescent="0.3">
      <c r="A81" s="93" t="s">
        <v>131</v>
      </c>
      <c r="B81" s="93"/>
      <c r="C81" s="44">
        <f>SUM(C25:C80)</f>
        <v>338700</v>
      </c>
      <c r="D81" s="44">
        <f>SUM(D25:D80)</f>
        <v>243370</v>
      </c>
      <c r="E81" s="44">
        <f>SUM(E25:E80)</f>
        <v>61975</v>
      </c>
      <c r="F81" s="44">
        <f t="shared" ref="F81:BD81" si="11">SUM(F25:F80)</f>
        <v>424152</v>
      </c>
      <c r="G81" s="44">
        <f t="shared" si="11"/>
        <v>1675318</v>
      </c>
      <c r="H81" s="44">
        <f t="shared" si="11"/>
        <v>1010270</v>
      </c>
      <c r="I81" s="44">
        <f t="shared" si="11"/>
        <v>0</v>
      </c>
      <c r="J81" s="44">
        <f t="shared" si="11"/>
        <v>144675</v>
      </c>
      <c r="K81" s="44">
        <f t="shared" si="11"/>
        <v>617700</v>
      </c>
      <c r="L81" s="44">
        <f t="shared" si="11"/>
        <v>80365</v>
      </c>
      <c r="M81" s="44">
        <f t="shared" si="11"/>
        <v>4596525</v>
      </c>
      <c r="N81" s="45"/>
      <c r="O81" s="44">
        <f>SUM(O25:O80)</f>
        <v>764978</v>
      </c>
      <c r="P81" s="44">
        <f>SUM(P25:P80)</f>
        <v>36036</v>
      </c>
      <c r="Q81" s="44">
        <f>SUM(Q25:Q80)</f>
        <v>0</v>
      </c>
      <c r="R81" s="44">
        <f>SUM(R25:R80)</f>
        <v>0</v>
      </c>
      <c r="S81" s="44">
        <f t="shared" si="11"/>
        <v>92703</v>
      </c>
      <c r="T81" s="44">
        <f t="shared" si="11"/>
        <v>2155</v>
      </c>
      <c r="U81" s="44">
        <f t="shared" si="11"/>
        <v>0</v>
      </c>
      <c r="V81" s="44">
        <f t="shared" si="11"/>
        <v>0</v>
      </c>
      <c r="W81" s="44">
        <f t="shared" si="11"/>
        <v>763476</v>
      </c>
      <c r="X81" s="44">
        <f t="shared" si="11"/>
        <v>0</v>
      </c>
      <c r="Y81" s="44">
        <f>SUM(Y25:Y80)</f>
        <v>1747578</v>
      </c>
      <c r="Z81" s="44">
        <f>SUM(Z25:Z80)</f>
        <v>610214</v>
      </c>
      <c r="AA81" s="44">
        <f>SUM(AA25:AA80)</f>
        <v>14900</v>
      </c>
      <c r="AB81" s="44">
        <f t="shared" si="11"/>
        <v>0</v>
      </c>
      <c r="AC81" s="44">
        <f t="shared" si="11"/>
        <v>482701</v>
      </c>
      <c r="AD81" s="44">
        <f t="shared" si="11"/>
        <v>28328</v>
      </c>
      <c r="AE81" s="44">
        <f t="shared" si="11"/>
        <v>0</v>
      </c>
      <c r="AF81" s="44">
        <f>SUM(AF25:AF80)</f>
        <v>0</v>
      </c>
      <c r="AG81" s="44">
        <f t="shared" si="11"/>
        <v>0</v>
      </c>
      <c r="AH81" s="44">
        <f t="shared" si="11"/>
        <v>0</v>
      </c>
      <c r="AI81" s="44">
        <f t="shared" si="11"/>
        <v>0</v>
      </c>
      <c r="AJ81" s="44">
        <f t="shared" si="11"/>
        <v>0</v>
      </c>
      <c r="AK81" s="44">
        <f t="shared" si="11"/>
        <v>147180</v>
      </c>
      <c r="AL81" s="44">
        <f t="shared" si="11"/>
        <v>7712</v>
      </c>
      <c r="AM81" s="44">
        <f t="shared" si="11"/>
        <v>45522</v>
      </c>
      <c r="AN81" s="44">
        <f t="shared" si="11"/>
        <v>637</v>
      </c>
      <c r="AO81" s="44">
        <f t="shared" si="11"/>
        <v>128829</v>
      </c>
      <c r="AP81" s="44">
        <f t="shared" si="11"/>
        <v>6026</v>
      </c>
      <c r="AQ81" s="44">
        <f t="shared" si="11"/>
        <v>6284039</v>
      </c>
      <c r="AR81" s="44">
        <f t="shared" si="11"/>
        <v>233953</v>
      </c>
      <c r="AS81" s="44">
        <f t="shared" si="11"/>
        <v>3897988</v>
      </c>
      <c r="AT81" s="44">
        <f t="shared" si="11"/>
        <v>45315</v>
      </c>
      <c r="AU81" s="44">
        <f t="shared" si="11"/>
        <v>1079</v>
      </c>
      <c r="AV81" s="44">
        <f t="shared" si="11"/>
        <v>224488</v>
      </c>
      <c r="AW81" s="44">
        <f t="shared" si="11"/>
        <v>6345</v>
      </c>
      <c r="AX81" s="44">
        <f t="shared" si="11"/>
        <v>27970</v>
      </c>
      <c r="AY81" s="44">
        <f t="shared" si="11"/>
        <v>31135</v>
      </c>
      <c r="AZ81" s="44">
        <f t="shared" si="11"/>
        <v>1156901</v>
      </c>
      <c r="BA81" s="44">
        <f t="shared" si="11"/>
        <v>28566</v>
      </c>
      <c r="BB81" s="44">
        <f t="shared" si="11"/>
        <v>16816754</v>
      </c>
      <c r="BC81" s="45"/>
      <c r="BD81" s="44">
        <f t="shared" si="11"/>
        <v>25675672</v>
      </c>
      <c r="BE81" s="45"/>
      <c r="BF81" s="44">
        <f>SUM(BF25:BF80)</f>
        <v>47088951</v>
      </c>
      <c r="BG81" s="60"/>
      <c r="BH81" s="6"/>
      <c r="BI81" s="6"/>
      <c r="BJ81" s="6"/>
      <c r="BK81" s="6"/>
      <c r="BL81" s="7"/>
    </row>
    <row r="82" spans="1:64" s="65" customFormat="1" x14ac:dyDescent="0.3">
      <c r="A82" s="61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3"/>
      <c r="BH82" s="6"/>
      <c r="BI82" s="64"/>
      <c r="BJ82" s="59"/>
      <c r="BK82" s="6"/>
      <c r="BL82" s="7"/>
    </row>
    <row r="83" spans="1:64" x14ac:dyDescent="0.3">
      <c r="A83" s="66"/>
      <c r="B83" s="67" t="s">
        <v>132</v>
      </c>
      <c r="C83" s="68">
        <f t="shared" ref="C83:BF83" si="12">C81+C23</f>
        <v>760465</v>
      </c>
      <c r="D83" s="68">
        <f t="shared" si="12"/>
        <v>450283</v>
      </c>
      <c r="E83" s="68">
        <f t="shared" si="12"/>
        <v>61975</v>
      </c>
      <c r="F83" s="68">
        <f t="shared" si="12"/>
        <v>1458345</v>
      </c>
      <c r="G83" s="68">
        <f t="shared" si="12"/>
        <v>2062945</v>
      </c>
      <c r="H83" s="68">
        <f t="shared" si="12"/>
        <v>1506248</v>
      </c>
      <c r="I83" s="68">
        <f t="shared" si="12"/>
        <v>0</v>
      </c>
      <c r="J83" s="68">
        <f t="shared" si="12"/>
        <v>535776</v>
      </c>
      <c r="K83" s="68">
        <f t="shared" si="12"/>
        <v>965115</v>
      </c>
      <c r="L83" s="68">
        <f t="shared" si="12"/>
        <v>939048</v>
      </c>
      <c r="M83" s="69">
        <f t="shared" si="12"/>
        <v>8740200</v>
      </c>
      <c r="N83" s="9"/>
      <c r="O83" s="68">
        <f>O81+O23</f>
        <v>764978</v>
      </c>
      <c r="P83" s="68">
        <f>P81+P23</f>
        <v>1880371</v>
      </c>
      <c r="Q83" s="68">
        <f>Q81+Q23</f>
        <v>0</v>
      </c>
      <c r="R83" s="68">
        <f>R81+R23</f>
        <v>0</v>
      </c>
      <c r="S83" s="68">
        <f t="shared" si="12"/>
        <v>92703</v>
      </c>
      <c r="T83" s="68">
        <f t="shared" si="12"/>
        <v>99649</v>
      </c>
      <c r="U83" s="68">
        <f t="shared" si="12"/>
        <v>0</v>
      </c>
      <c r="V83" s="68">
        <f t="shared" si="12"/>
        <v>0</v>
      </c>
      <c r="W83" s="68">
        <f t="shared" si="12"/>
        <v>763476</v>
      </c>
      <c r="X83" s="68">
        <f t="shared" si="12"/>
        <v>0</v>
      </c>
      <c r="Y83" s="68">
        <f>Y81+Y23</f>
        <v>1747578</v>
      </c>
      <c r="Z83" s="68">
        <f>Z81+Z23</f>
        <v>842002</v>
      </c>
      <c r="AA83" s="68">
        <f>AA81+AA23</f>
        <v>773771</v>
      </c>
      <c r="AB83" s="68">
        <f t="shared" si="12"/>
        <v>0</v>
      </c>
      <c r="AC83" s="68">
        <f t="shared" si="12"/>
        <v>482701</v>
      </c>
      <c r="AD83" s="68">
        <f t="shared" si="12"/>
        <v>1078290</v>
      </c>
      <c r="AE83" s="68">
        <f t="shared" si="12"/>
        <v>0</v>
      </c>
      <c r="AF83" s="68">
        <f t="shared" si="12"/>
        <v>0</v>
      </c>
      <c r="AG83" s="68">
        <f t="shared" si="12"/>
        <v>0</v>
      </c>
      <c r="AH83" s="68">
        <f t="shared" si="12"/>
        <v>0</v>
      </c>
      <c r="AI83" s="68">
        <f t="shared" si="12"/>
        <v>0</v>
      </c>
      <c r="AJ83" s="68">
        <f t="shared" si="12"/>
        <v>0</v>
      </c>
      <c r="AK83" s="68">
        <f t="shared" si="12"/>
        <v>147180</v>
      </c>
      <c r="AL83" s="68">
        <f>AL81+AL23</f>
        <v>394704</v>
      </c>
      <c r="AM83" s="68">
        <f t="shared" si="12"/>
        <v>45522</v>
      </c>
      <c r="AN83" s="68">
        <f t="shared" si="12"/>
        <v>26771</v>
      </c>
      <c r="AO83" s="68">
        <f t="shared" si="12"/>
        <v>128829</v>
      </c>
      <c r="AP83" s="68">
        <f t="shared" si="12"/>
        <v>302063</v>
      </c>
      <c r="AQ83" s="68">
        <f t="shared" si="12"/>
        <v>6284039</v>
      </c>
      <c r="AR83" s="68">
        <f t="shared" si="12"/>
        <v>233953</v>
      </c>
      <c r="AS83" s="68">
        <f t="shared" si="12"/>
        <v>3897988</v>
      </c>
      <c r="AT83" s="68">
        <f t="shared" si="12"/>
        <v>45315</v>
      </c>
      <c r="AU83" s="68">
        <f t="shared" si="12"/>
        <v>43366</v>
      </c>
      <c r="AV83" s="68">
        <f t="shared" si="12"/>
        <v>224488</v>
      </c>
      <c r="AW83" s="68">
        <f t="shared" si="12"/>
        <v>551837</v>
      </c>
      <c r="AX83" s="68">
        <f t="shared" si="12"/>
        <v>27970</v>
      </c>
      <c r="AY83" s="68">
        <f t="shared" si="12"/>
        <v>789086</v>
      </c>
      <c r="AZ83" s="68">
        <f t="shared" si="12"/>
        <v>1156901</v>
      </c>
      <c r="BA83" s="68">
        <f t="shared" si="12"/>
        <v>1329657</v>
      </c>
      <c r="BB83" s="69">
        <f t="shared" si="12"/>
        <v>24155188</v>
      </c>
      <c r="BC83" s="9"/>
      <c r="BD83" s="68">
        <f t="shared" si="12"/>
        <v>26336402</v>
      </c>
      <c r="BE83" s="9"/>
      <c r="BF83" s="69">
        <f t="shared" si="12"/>
        <v>59231790</v>
      </c>
      <c r="BG83" s="70"/>
      <c r="BI83" s="71"/>
      <c r="BJ83" s="59"/>
      <c r="BL83" s="7"/>
    </row>
    <row r="84" spans="1:64" x14ac:dyDescent="0.3">
      <c r="B84" s="7" t="s">
        <v>133</v>
      </c>
      <c r="C84" s="11">
        <f>C83-SUM(C73:C80)</f>
        <v>760465</v>
      </c>
      <c r="D84" s="11">
        <f>D83-SUM(D73:D80)</f>
        <v>450283</v>
      </c>
      <c r="E84" s="11">
        <f t="shared" ref="E84:BF84" si="13">E83-SUM(E73:E80)</f>
        <v>61975</v>
      </c>
      <c r="F84" s="11">
        <f t="shared" si="13"/>
        <v>1458345</v>
      </c>
      <c r="G84" s="11">
        <f t="shared" si="13"/>
        <v>2062945</v>
      </c>
      <c r="H84" s="11">
        <f t="shared" si="13"/>
        <v>1506248</v>
      </c>
      <c r="I84" s="11">
        <f t="shared" si="13"/>
        <v>0</v>
      </c>
      <c r="J84" s="11">
        <f t="shared" si="13"/>
        <v>535776</v>
      </c>
      <c r="K84" s="11">
        <f t="shared" si="13"/>
        <v>965115</v>
      </c>
      <c r="L84" s="11">
        <f t="shared" si="13"/>
        <v>939048</v>
      </c>
      <c r="M84" s="11">
        <f t="shared" si="13"/>
        <v>8740200</v>
      </c>
      <c r="N84" s="11"/>
      <c r="O84" s="11">
        <f t="shared" si="13"/>
        <v>764978</v>
      </c>
      <c r="P84" s="11">
        <f t="shared" si="13"/>
        <v>1880371</v>
      </c>
      <c r="Q84" s="11">
        <f t="shared" si="13"/>
        <v>0</v>
      </c>
      <c r="R84" s="11">
        <f t="shared" si="13"/>
        <v>0</v>
      </c>
      <c r="S84" s="11">
        <f t="shared" si="13"/>
        <v>92703</v>
      </c>
      <c r="T84" s="11">
        <f t="shared" si="13"/>
        <v>99649</v>
      </c>
      <c r="U84" s="11">
        <f t="shared" si="13"/>
        <v>0</v>
      </c>
      <c r="V84" s="11">
        <f t="shared" si="13"/>
        <v>0</v>
      </c>
      <c r="W84" s="11">
        <f t="shared" si="13"/>
        <v>763476</v>
      </c>
      <c r="X84" s="11">
        <f t="shared" si="13"/>
        <v>0</v>
      </c>
      <c r="Y84" s="11">
        <f t="shared" si="13"/>
        <v>472328</v>
      </c>
      <c r="Z84" s="11">
        <f t="shared" si="13"/>
        <v>842002</v>
      </c>
      <c r="AA84" s="11">
        <f t="shared" si="13"/>
        <v>773771</v>
      </c>
      <c r="AB84" s="11">
        <f t="shared" si="13"/>
        <v>0</v>
      </c>
      <c r="AC84" s="11">
        <f t="shared" si="13"/>
        <v>482701</v>
      </c>
      <c r="AD84" s="11">
        <f t="shared" si="13"/>
        <v>1078290</v>
      </c>
      <c r="AE84" s="11">
        <f t="shared" si="13"/>
        <v>0</v>
      </c>
      <c r="AF84" s="11">
        <f t="shared" si="13"/>
        <v>0</v>
      </c>
      <c r="AG84" s="11">
        <f t="shared" si="13"/>
        <v>0</v>
      </c>
      <c r="AH84" s="11">
        <f t="shared" si="13"/>
        <v>0</v>
      </c>
      <c r="AI84" s="11">
        <f t="shared" si="13"/>
        <v>0</v>
      </c>
      <c r="AJ84" s="11">
        <f t="shared" si="13"/>
        <v>0</v>
      </c>
      <c r="AK84" s="11">
        <f t="shared" si="13"/>
        <v>147180</v>
      </c>
      <c r="AL84" s="11">
        <f>AL83-SUM(AL73:AL80)</f>
        <v>394704</v>
      </c>
      <c r="AM84" s="11">
        <f t="shared" si="13"/>
        <v>45522</v>
      </c>
      <c r="AN84" s="11">
        <f t="shared" si="13"/>
        <v>26771</v>
      </c>
      <c r="AO84" s="11">
        <f t="shared" si="13"/>
        <v>128829</v>
      </c>
      <c r="AP84" s="11">
        <f t="shared" si="13"/>
        <v>302063</v>
      </c>
      <c r="AQ84" s="11">
        <f t="shared" si="13"/>
        <v>6284039</v>
      </c>
      <c r="AR84" s="11">
        <f t="shared" si="13"/>
        <v>233953</v>
      </c>
      <c r="AS84" s="11">
        <f t="shared" si="13"/>
        <v>3897988</v>
      </c>
      <c r="AT84" s="11">
        <f t="shared" si="13"/>
        <v>45315</v>
      </c>
      <c r="AU84" s="11">
        <f t="shared" si="13"/>
        <v>43366</v>
      </c>
      <c r="AV84" s="11">
        <f t="shared" si="13"/>
        <v>224488</v>
      </c>
      <c r="AW84" s="11">
        <f t="shared" si="13"/>
        <v>551837</v>
      </c>
      <c r="AX84" s="11">
        <f t="shared" si="13"/>
        <v>27970</v>
      </c>
      <c r="AY84" s="11">
        <f t="shared" si="13"/>
        <v>789086</v>
      </c>
      <c r="AZ84" s="11">
        <f t="shared" si="13"/>
        <v>1156901</v>
      </c>
      <c r="BA84" s="11">
        <f t="shared" si="13"/>
        <v>1329657</v>
      </c>
      <c r="BB84" s="11">
        <f t="shared" si="13"/>
        <v>22879938</v>
      </c>
      <c r="BC84" s="11"/>
      <c r="BD84" s="11">
        <f t="shared" si="13"/>
        <v>16399744</v>
      </c>
      <c r="BE84" s="11"/>
      <c r="BF84" s="11">
        <f t="shared" si="13"/>
        <v>48019882</v>
      </c>
      <c r="BG84" s="72"/>
      <c r="BI84" s="64"/>
      <c r="BJ84" s="59"/>
      <c r="BL84" s="7"/>
    </row>
    <row r="85" spans="1:64" x14ac:dyDescent="0.3">
      <c r="B85" s="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72"/>
      <c r="BI85" s="71"/>
      <c r="BJ85" s="59"/>
      <c r="BL85" s="7"/>
    </row>
    <row r="86" spans="1:64" x14ac:dyDescent="0.3">
      <c r="A86" s="32" t="s">
        <v>134</v>
      </c>
      <c r="B86" s="1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4"/>
      <c r="BD86" s="73"/>
      <c r="BE86" s="74"/>
      <c r="BF86" s="73"/>
      <c r="BG86" s="75"/>
      <c r="BL86" s="7"/>
    </row>
    <row r="87" spans="1:64" x14ac:dyDescent="0.3">
      <c r="A87" s="7">
        <v>40210</v>
      </c>
      <c r="B87" s="8" t="s">
        <v>135</v>
      </c>
      <c r="C87" s="9"/>
      <c r="D87" s="9"/>
      <c r="E87" s="9"/>
      <c r="F87" s="9">
        <v>6000</v>
      </c>
      <c r="G87" s="9"/>
      <c r="H87" s="9"/>
      <c r="I87" s="9"/>
      <c r="J87" s="9"/>
      <c r="K87" s="9"/>
      <c r="L87" s="9"/>
      <c r="M87" s="11">
        <f>SUM(C87:L87)</f>
        <v>6000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>
        <f t="shared" ref="BB87:BB101" si="14">SUM(O87:AZ87)</f>
        <v>0</v>
      </c>
      <c r="BC87" s="9"/>
      <c r="BD87" s="9"/>
      <c r="BE87" s="9"/>
      <c r="BF87" s="16">
        <f t="shared" ref="BF87:BF104" si="15">M87+BB87+BD87</f>
        <v>6000</v>
      </c>
      <c r="BH87" s="39"/>
      <c r="BI87" s="39"/>
      <c r="BL87" s="7"/>
    </row>
    <row r="88" spans="1:64" x14ac:dyDescent="0.3">
      <c r="A88" s="7">
        <v>40225</v>
      </c>
      <c r="B88" s="8" t="s">
        <v>136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11">
        <f t="shared" ref="M88:M104" si="16">SUM(C88:L88)</f>
        <v>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>
        <f t="shared" si="14"/>
        <v>0</v>
      </c>
      <c r="BC88" s="9"/>
      <c r="BD88" s="9"/>
      <c r="BE88" s="9"/>
      <c r="BF88" s="16">
        <f t="shared" si="15"/>
        <v>0</v>
      </c>
      <c r="BH88" s="70"/>
      <c r="BI88" s="70"/>
      <c r="BL88" s="7"/>
    </row>
    <row r="89" spans="1:64" x14ac:dyDescent="0.3">
      <c r="A89" s="7" t="s">
        <v>137</v>
      </c>
      <c r="B89" s="8" t="s">
        <v>138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11">
        <f t="shared" si="16"/>
        <v>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>
        <f t="shared" si="14"/>
        <v>0</v>
      </c>
      <c r="BC89" s="9"/>
      <c r="BD89" s="9">
        <v>368538</v>
      </c>
      <c r="BE89" s="9"/>
      <c r="BF89" s="16">
        <f t="shared" si="15"/>
        <v>368538</v>
      </c>
      <c r="BH89" s="70"/>
      <c r="BI89" s="70"/>
      <c r="BL89" s="7"/>
    </row>
    <row r="90" spans="1:64" x14ac:dyDescent="0.3">
      <c r="A90" s="7">
        <v>40230</v>
      </c>
      <c r="B90" s="8" t="s">
        <v>139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11">
        <f t="shared" si="16"/>
        <v>0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>
        <f t="shared" si="14"/>
        <v>0</v>
      </c>
      <c r="BC90" s="9"/>
      <c r="BD90" s="9"/>
      <c r="BE90" s="9"/>
      <c r="BF90" s="16">
        <f t="shared" si="15"/>
        <v>0</v>
      </c>
      <c r="BH90" s="70"/>
      <c r="BI90" s="70"/>
      <c r="BL90" s="7"/>
    </row>
    <row r="91" spans="1:64" x14ac:dyDescent="0.3">
      <c r="A91" s="7">
        <v>40235</v>
      </c>
      <c r="B91" s="8" t="s">
        <v>140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11">
        <f t="shared" si="16"/>
        <v>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>
        <f t="shared" si="14"/>
        <v>0</v>
      </c>
      <c r="BC91" s="9"/>
      <c r="BD91" s="9">
        <v>9255072</v>
      </c>
      <c r="BE91" s="9"/>
      <c r="BF91" s="16">
        <f t="shared" si="15"/>
        <v>9255072</v>
      </c>
      <c r="BH91" s="70"/>
      <c r="BI91" s="70"/>
      <c r="BL91" s="7"/>
    </row>
    <row r="92" spans="1:64" hidden="1" x14ac:dyDescent="0.3">
      <c r="A92" s="7">
        <v>40241</v>
      </c>
      <c r="B92" s="8" t="s">
        <v>141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11">
        <f t="shared" si="16"/>
        <v>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>
        <f t="shared" si="14"/>
        <v>0</v>
      </c>
      <c r="BC92" s="9"/>
      <c r="BD92" s="9"/>
      <c r="BE92" s="9"/>
      <c r="BF92" s="16">
        <f t="shared" si="15"/>
        <v>0</v>
      </c>
      <c r="BH92" s="70"/>
      <c r="BI92" s="70"/>
    </row>
    <row r="93" spans="1:64" x14ac:dyDescent="0.3">
      <c r="A93" s="7">
        <v>40243</v>
      </c>
      <c r="B93" s="8" t="s">
        <v>142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11">
        <f t="shared" si="16"/>
        <v>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>
        <f t="shared" si="14"/>
        <v>0</v>
      </c>
      <c r="BC93" s="9"/>
      <c r="BD93" s="9"/>
      <c r="BE93" s="9"/>
      <c r="BF93" s="16">
        <f t="shared" si="15"/>
        <v>0</v>
      </c>
      <c r="BH93" s="70"/>
    </row>
    <row r="94" spans="1:64" hidden="1" x14ac:dyDescent="0.3">
      <c r="A94" s="7">
        <v>40244</v>
      </c>
      <c r="B94" s="8" t="s">
        <v>143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11">
        <f t="shared" si="16"/>
        <v>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>
        <f t="shared" si="14"/>
        <v>0</v>
      </c>
      <c r="BC94" s="9"/>
      <c r="BD94" s="9"/>
      <c r="BE94" s="9"/>
      <c r="BF94" s="16">
        <f t="shared" si="15"/>
        <v>0</v>
      </c>
      <c r="BH94" s="17"/>
    </row>
    <row r="95" spans="1:64" x14ac:dyDescent="0.3">
      <c r="A95" s="7">
        <v>40249</v>
      </c>
      <c r="B95" s="8" t="s">
        <v>144</v>
      </c>
      <c r="C95" s="9"/>
      <c r="D95" s="9"/>
      <c r="E95" s="9"/>
      <c r="F95" s="9">
        <v>-116280</v>
      </c>
      <c r="G95" s="9"/>
      <c r="H95" s="9"/>
      <c r="I95" s="9"/>
      <c r="J95" s="9"/>
      <c r="K95" s="9"/>
      <c r="L95" s="9"/>
      <c r="M95" s="11">
        <f t="shared" si="16"/>
        <v>-116280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>
        <f t="shared" si="14"/>
        <v>0</v>
      </c>
      <c r="BC95" s="9"/>
      <c r="BD95" s="9"/>
      <c r="BE95" s="9"/>
      <c r="BF95" s="16">
        <f t="shared" si="15"/>
        <v>-116280</v>
      </c>
    </row>
    <row r="96" spans="1:64" hidden="1" x14ac:dyDescent="0.3">
      <c r="A96" s="7">
        <v>40246</v>
      </c>
      <c r="B96" s="8" t="s">
        <v>145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11">
        <f t="shared" si="16"/>
        <v>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>
        <f t="shared" si="14"/>
        <v>0</v>
      </c>
      <c r="BC96" s="9"/>
      <c r="BD96" s="9"/>
      <c r="BE96" s="9"/>
      <c r="BF96" s="16">
        <f t="shared" si="15"/>
        <v>0</v>
      </c>
    </row>
    <row r="97" spans="1:65" x14ac:dyDescent="0.3">
      <c r="A97" s="7">
        <v>40247</v>
      </c>
      <c r="B97" s="8" t="s">
        <v>146</v>
      </c>
      <c r="C97" s="9"/>
      <c r="D97" s="9"/>
      <c r="E97" s="9"/>
      <c r="F97" s="9">
        <v>-96360</v>
      </c>
      <c r="G97" s="9"/>
      <c r="H97" s="9"/>
      <c r="I97" s="9"/>
      <c r="J97" s="9"/>
      <c r="K97" s="9"/>
      <c r="L97" s="9"/>
      <c r="M97" s="11">
        <f t="shared" si="16"/>
        <v>-96360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>
        <f t="shared" si="14"/>
        <v>0</v>
      </c>
      <c r="BC97" s="9"/>
      <c r="BD97" s="9"/>
      <c r="BE97" s="9"/>
      <c r="BF97" s="16">
        <f t="shared" si="15"/>
        <v>-96360</v>
      </c>
    </row>
    <row r="98" spans="1:65" x14ac:dyDescent="0.3">
      <c r="A98" s="7">
        <v>40248</v>
      </c>
      <c r="B98" s="8" t="s">
        <v>147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11">
        <f t="shared" si="16"/>
        <v>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>
        <f t="shared" si="14"/>
        <v>0</v>
      </c>
      <c r="BC98" s="9"/>
      <c r="BD98" s="9"/>
      <c r="BE98" s="9"/>
      <c r="BF98" s="16">
        <f t="shared" si="15"/>
        <v>0</v>
      </c>
    </row>
    <row r="99" spans="1:65" x14ac:dyDescent="0.3">
      <c r="A99" s="7">
        <v>40300</v>
      </c>
      <c r="B99" s="8" t="s">
        <v>148</v>
      </c>
      <c r="C99" s="9"/>
      <c r="D99" s="9"/>
      <c r="E99" s="9"/>
      <c r="F99" s="9">
        <v>39646685</v>
      </c>
      <c r="G99" s="9"/>
      <c r="H99" s="9"/>
      <c r="I99" s="9"/>
      <c r="J99" s="9"/>
      <c r="K99" s="9"/>
      <c r="L99" s="9"/>
      <c r="M99" s="11">
        <f t="shared" si="16"/>
        <v>39646685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>
        <f t="shared" si="14"/>
        <v>0</v>
      </c>
      <c r="BC99" s="9"/>
      <c r="BD99" s="9"/>
      <c r="BE99" s="9"/>
      <c r="BF99" s="16">
        <f t="shared" si="15"/>
        <v>39646685</v>
      </c>
    </row>
    <row r="100" spans="1:65" hidden="1" x14ac:dyDescent="0.3"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1">
        <f t="shared" si="16"/>
        <v>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>
        <f t="shared" si="14"/>
        <v>0</v>
      </c>
      <c r="BC100" s="9"/>
      <c r="BD100" s="9"/>
      <c r="BE100" s="9"/>
      <c r="BF100" s="16">
        <f t="shared" si="15"/>
        <v>0</v>
      </c>
    </row>
    <row r="101" spans="1:65" x14ac:dyDescent="0.3">
      <c r="A101" s="7">
        <v>40400</v>
      </c>
      <c r="B101" s="8" t="s">
        <v>149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1">
        <f t="shared" si="16"/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>
        <v>8350524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>
        <f t="shared" si="14"/>
        <v>8350524</v>
      </c>
      <c r="BC101" s="9"/>
      <c r="BD101" s="9">
        <v>4692285</v>
      </c>
      <c r="BE101" s="9"/>
      <c r="BF101" s="16">
        <f t="shared" si="15"/>
        <v>13042809</v>
      </c>
      <c r="BH101" s="76"/>
      <c r="BI101" s="76"/>
      <c r="BJ101" s="76"/>
    </row>
    <row r="102" spans="1:65" x14ac:dyDescent="0.3">
      <c r="A102" s="7">
        <v>40410</v>
      </c>
      <c r="B102" s="8" t="s">
        <v>150</v>
      </c>
      <c r="C102" s="9"/>
      <c r="D102" s="9"/>
      <c r="E102" s="9"/>
      <c r="F102" s="16">
        <v>2801060</v>
      </c>
      <c r="G102" s="9"/>
      <c r="H102" s="9"/>
      <c r="I102" s="9"/>
      <c r="J102" s="9"/>
      <c r="K102" s="9"/>
      <c r="L102" s="9"/>
      <c r="M102" s="11">
        <f t="shared" si="16"/>
        <v>2801060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>
        <f>SUM(O102:AZ102)</f>
        <v>0</v>
      </c>
      <c r="BC102" s="9"/>
      <c r="BD102" s="9"/>
      <c r="BE102" s="9"/>
      <c r="BF102" s="16">
        <f t="shared" si="15"/>
        <v>2801060</v>
      </c>
      <c r="BH102" s="30"/>
      <c r="BI102" s="30"/>
      <c r="BJ102" s="30"/>
    </row>
    <row r="103" spans="1:65" x14ac:dyDescent="0.3">
      <c r="A103" s="7">
        <v>40413</v>
      </c>
      <c r="B103" s="8" t="s">
        <v>151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1">
        <f t="shared" si="16"/>
        <v>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>
        <f>SUM(O103:AZ103)</f>
        <v>0</v>
      </c>
      <c r="BC103" s="9"/>
      <c r="BD103" s="9"/>
      <c r="BE103" s="9"/>
      <c r="BF103" s="16">
        <f t="shared" si="15"/>
        <v>0</v>
      </c>
    </row>
    <row r="104" spans="1:65" x14ac:dyDescent="0.3">
      <c r="A104" s="57">
        <v>40414</v>
      </c>
      <c r="B104" s="58" t="s">
        <v>152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20">
        <f t="shared" si="16"/>
        <v>0</v>
      </c>
      <c r="N104" s="9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>
        <f>SUM(O104:AZ104)</f>
        <v>0</v>
      </c>
      <c r="BC104" s="9"/>
      <c r="BD104" s="18"/>
      <c r="BE104" s="9"/>
      <c r="BF104" s="23">
        <f t="shared" si="15"/>
        <v>0</v>
      </c>
    </row>
    <row r="105" spans="1:65" s="30" customFormat="1" x14ac:dyDescent="0.3">
      <c r="A105" s="24"/>
      <c r="B105" s="77" t="s">
        <v>153</v>
      </c>
      <c r="C105" s="26">
        <f t="shared" ref="C105:M105" si="17">SUM(C87:C104)</f>
        <v>0</v>
      </c>
      <c r="D105" s="26">
        <f t="shared" si="17"/>
        <v>0</v>
      </c>
      <c r="E105" s="26">
        <f t="shared" si="17"/>
        <v>0</v>
      </c>
      <c r="F105" s="26">
        <f t="shared" si="17"/>
        <v>42241105</v>
      </c>
      <c r="G105" s="26">
        <f t="shared" si="17"/>
        <v>0</v>
      </c>
      <c r="H105" s="26">
        <f t="shared" si="17"/>
        <v>0</v>
      </c>
      <c r="I105" s="26">
        <f t="shared" si="17"/>
        <v>0</v>
      </c>
      <c r="J105" s="26">
        <f t="shared" si="17"/>
        <v>0</v>
      </c>
      <c r="K105" s="26">
        <f>SUM(K87:K104)</f>
        <v>0</v>
      </c>
      <c r="L105" s="26">
        <f>SUM(L87:L104)</f>
        <v>0</v>
      </c>
      <c r="M105" s="26">
        <f t="shared" si="17"/>
        <v>42241105</v>
      </c>
      <c r="N105" s="27"/>
      <c r="O105" s="26">
        <f t="shared" ref="O105:AD105" si="18">SUM(O87:O91,O99:O104)-O93-O95</f>
        <v>0</v>
      </c>
      <c r="P105" s="26">
        <f t="shared" si="18"/>
        <v>0</v>
      </c>
      <c r="Q105" s="26">
        <f t="shared" si="18"/>
        <v>0</v>
      </c>
      <c r="R105" s="26">
        <f t="shared" si="18"/>
        <v>0</v>
      </c>
      <c r="S105" s="26">
        <f t="shared" si="18"/>
        <v>0</v>
      </c>
      <c r="T105" s="26">
        <f t="shared" si="18"/>
        <v>0</v>
      </c>
      <c r="U105" s="26">
        <f t="shared" si="18"/>
        <v>0</v>
      </c>
      <c r="V105" s="26">
        <f t="shared" si="18"/>
        <v>0</v>
      </c>
      <c r="W105" s="26">
        <f t="shared" si="18"/>
        <v>0</v>
      </c>
      <c r="X105" s="26">
        <f t="shared" si="18"/>
        <v>0</v>
      </c>
      <c r="Y105" s="26">
        <f t="shared" si="18"/>
        <v>8350524</v>
      </c>
      <c r="Z105" s="26">
        <f t="shared" si="18"/>
        <v>0</v>
      </c>
      <c r="AA105" s="26">
        <f t="shared" si="18"/>
        <v>0</v>
      </c>
      <c r="AB105" s="26">
        <f t="shared" si="18"/>
        <v>0</v>
      </c>
      <c r="AC105" s="26">
        <f t="shared" si="18"/>
        <v>0</v>
      </c>
      <c r="AD105" s="26">
        <f t="shared" si="18"/>
        <v>0</v>
      </c>
      <c r="AE105" s="26"/>
      <c r="AF105" s="26"/>
      <c r="AG105" s="26">
        <f>SUM(AG87:AG91,AG99:AG104)-AG93-AG95</f>
        <v>0</v>
      </c>
      <c r="AH105" s="26">
        <f>SUM(AH87:AH91,AH99:AH104)-AH93-AH95</f>
        <v>0</v>
      </c>
      <c r="AI105" s="26">
        <f>SUM(AI87:AI91,AI99:AI104)-AI93-AI95</f>
        <v>0</v>
      </c>
      <c r="AJ105" s="26"/>
      <c r="AK105" s="26">
        <f t="shared" ref="AK105:BB105" si="19">SUM(AK87:AK91,AK99:AK104)-AK93-AK95</f>
        <v>0</v>
      </c>
      <c r="AL105" s="26">
        <f t="shared" si="19"/>
        <v>0</v>
      </c>
      <c r="AM105" s="26">
        <f t="shared" si="19"/>
        <v>0</v>
      </c>
      <c r="AN105" s="26">
        <f t="shared" si="19"/>
        <v>0</v>
      </c>
      <c r="AO105" s="26">
        <f t="shared" si="19"/>
        <v>0</v>
      </c>
      <c r="AP105" s="26">
        <f t="shared" si="19"/>
        <v>0</v>
      </c>
      <c r="AQ105" s="26">
        <f t="shared" si="19"/>
        <v>0</v>
      </c>
      <c r="AR105" s="26">
        <v>0</v>
      </c>
      <c r="AS105" s="26">
        <v>0</v>
      </c>
      <c r="AT105" s="26">
        <f t="shared" si="19"/>
        <v>0</v>
      </c>
      <c r="AU105" s="26">
        <f t="shared" si="19"/>
        <v>0</v>
      </c>
      <c r="AV105" s="26">
        <f t="shared" si="19"/>
        <v>0</v>
      </c>
      <c r="AW105" s="26">
        <f t="shared" si="19"/>
        <v>0</v>
      </c>
      <c r="AX105" s="26">
        <f t="shared" si="19"/>
        <v>0</v>
      </c>
      <c r="AY105" s="26">
        <f t="shared" si="19"/>
        <v>0</v>
      </c>
      <c r="AZ105" s="26">
        <f t="shared" si="19"/>
        <v>0</v>
      </c>
      <c r="BA105" s="26">
        <f t="shared" si="19"/>
        <v>0</v>
      </c>
      <c r="BB105" s="26">
        <f t="shared" si="19"/>
        <v>8350524</v>
      </c>
      <c r="BC105" s="27"/>
      <c r="BD105" s="26">
        <f>SUM(BD87:BD91,BD99:BD104)-BD93-BD95</f>
        <v>14315895</v>
      </c>
      <c r="BE105" s="27"/>
      <c r="BF105" s="26">
        <f>SUM(BF87:BF104)</f>
        <v>64907524</v>
      </c>
      <c r="BG105" s="29"/>
      <c r="BH105" s="6"/>
      <c r="BI105" s="6"/>
      <c r="BJ105" s="6"/>
      <c r="BK105" s="6"/>
      <c r="BL105" s="6"/>
    </row>
    <row r="106" spans="1:65" ht="15" customHeight="1" x14ac:dyDescent="0.3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16"/>
    </row>
    <row r="107" spans="1:65" x14ac:dyDescent="0.3">
      <c r="B107" s="6" t="s">
        <v>154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>
        <f>M6-M83+M105</f>
        <v>33500905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>
        <f>BB6-BB83+BB105</f>
        <v>-10474061</v>
      </c>
      <c r="BC107" s="9"/>
      <c r="BD107" s="78">
        <f>BD6-BD83+BD105</f>
        <v>-11724702</v>
      </c>
      <c r="BE107" s="9"/>
      <c r="BF107" s="16">
        <f>BF6-BF83+BF105</f>
        <v>11302142</v>
      </c>
    </row>
    <row r="108" spans="1:65" hidden="1" x14ac:dyDescent="0.3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78" t="s">
        <v>155</v>
      </c>
      <c r="BE108" s="9"/>
      <c r="BF108" s="16">
        <f>BF6-BF84+BF105</f>
        <v>22514050</v>
      </c>
    </row>
    <row r="109" spans="1:65" x14ac:dyDescent="0.3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</row>
    <row r="110" spans="1:65" ht="66.599999999999994" customHeight="1" x14ac:dyDescent="0.3">
      <c r="C110" s="79" t="str">
        <f>C1</f>
        <v>FY 2023
100
CEO</v>
      </c>
      <c r="D110" s="79" t="str">
        <f>D1</f>
        <v>FY 2023
105
Administration</v>
      </c>
      <c r="E110" s="79" t="str">
        <f>E1</f>
        <v>FY 2023
110
Board</v>
      </c>
      <c r="F110" s="79" t="str">
        <f>F1</f>
        <v>FY 2023
120
Finance</v>
      </c>
      <c r="G110" s="79" t="str">
        <f>G1</f>
        <v>FY 2023
130
Planning</v>
      </c>
      <c r="H110" s="79" t="str">
        <f>H1</f>
        <v>FY 2023
140
C&amp;M</v>
      </c>
      <c r="I110" s="79" t="str">
        <f>I1</f>
        <v>FY 2023
150
Transit Management</v>
      </c>
      <c r="J110" s="79" t="str">
        <f>J1</f>
        <v>FY 2023
170
Human Resources</v>
      </c>
      <c r="K110" s="79" t="str">
        <f>K1</f>
        <v>FY 2023
180
Innovation &amp; Technology</v>
      </c>
      <c r="L110" s="79" t="str">
        <f>L1</f>
        <v>FY 2023
190
Compliance &amp; Procurement</v>
      </c>
      <c r="M110" s="79" t="str">
        <f>M1</f>
        <v>TOTAL
FY 2023
G&amp;A</v>
      </c>
      <c r="N110" s="79"/>
      <c r="O110" s="79" t="str">
        <f>O1</f>
        <v>FY 2023
200
UNT</v>
      </c>
      <c r="P110" s="79" t="str">
        <f>P1</f>
        <v>FY 2023
701
NTMC UNT</v>
      </c>
      <c r="Q110" s="79" t="str">
        <f>Q1</f>
        <v>FY 2023
210
NCTC</v>
      </c>
      <c r="R110" s="79" t="str">
        <f>R1</f>
        <v>FY 2023
702
NTMC NCTC</v>
      </c>
      <c r="S110" s="79" t="str">
        <f>S1</f>
        <v>FY 2023
220
Frisco</v>
      </c>
      <c r="T110" s="79" t="str">
        <f>T1</f>
        <v>FY 2023
703
NTMC Frisco</v>
      </c>
      <c r="U110" s="79" t="str">
        <f>U1</f>
        <v>FY 2023
230
CCT</v>
      </c>
      <c r="V110" s="79" t="str">
        <f>V1</f>
        <v>FY 2023
704
NTMC CCT</v>
      </c>
      <c r="W110" s="79" t="str">
        <f>W1</f>
        <v>FY 2023
240
MaaS</v>
      </c>
      <c r="X110" s="79" t="str">
        <f>X1</f>
        <v>FY 2023
705
NTMC MaaS</v>
      </c>
      <c r="Y110" s="79" t="str">
        <f>Y1</f>
        <v>FY 2023
500
Bus Admin</v>
      </c>
      <c r="Z110" s="79" t="str">
        <f>Z1</f>
        <v>FY 2023
700
NTMC Bus Admin</v>
      </c>
      <c r="AA110" s="79" t="str">
        <f>AA1</f>
        <v>FY 2023
505
Mobility Services</v>
      </c>
      <c r="AB110" s="79" t="str">
        <f>AB1</f>
        <v>FY 2023
510
Fixed 
Route</v>
      </c>
      <c r="AC110" s="79" t="str">
        <f>AC1</f>
        <v>FY 2023
511
Denton
Fixed Route</v>
      </c>
      <c r="AD110" s="79" t="str">
        <f>AD1</f>
        <v>FY 2023
711
NTMC Denton
Fixed Route</v>
      </c>
      <c r="AE110" s="79" t="str">
        <f>AE1</f>
        <v>FY 2023
512
Highland Village
Fixed Route</v>
      </c>
      <c r="AF110" s="79" t="str">
        <f>AF1</f>
        <v>FY 2023
712
NTMC 
Highland Village
Fixed Route</v>
      </c>
      <c r="AG110" s="79" t="str">
        <f>AG1</f>
        <v>FY 2023
513
Lewisville
Fixed Route</v>
      </c>
      <c r="AH110" s="79" t="str">
        <f>AH1</f>
        <v>FY 2023
713
NTMC Lewisville
Fixed Route</v>
      </c>
      <c r="AI110" s="79" t="str">
        <f>AI1</f>
        <v>FY 2023
530
Demand Response</v>
      </c>
      <c r="AJ110" s="79" t="str">
        <f>AJ1</f>
        <v>FY 2023
730
NTMC Demand Response</v>
      </c>
      <c r="AK110" s="79" t="str">
        <f>AK1</f>
        <v>FY 2023
531
Denton
Demand Response</v>
      </c>
      <c r="AL110" s="79" t="str">
        <f>AL1</f>
        <v>FY 2023
731
NTMC Denton
Demand Response</v>
      </c>
      <c r="AM110" s="79" t="str">
        <f>AM1</f>
        <v>FY 2023
532
HV
Demand Response</v>
      </c>
      <c r="AN110" s="79" t="str">
        <f>AN1</f>
        <v>FY 2023
732
NTMC HV
Demand Response</v>
      </c>
      <c r="AO110" s="79" t="str">
        <f>AO1</f>
        <v>FY 2023
533
Lewisville
Demand Response</v>
      </c>
      <c r="AP110" s="79" t="str">
        <f>AP1</f>
        <v>FY 2023
733
NTMC Lewisville
Demand Response</v>
      </c>
      <c r="AQ110" s="79" t="str">
        <f>AQ1</f>
        <v>FY 2023
535
Denton
GoZone</v>
      </c>
      <c r="AR110" s="79" t="str">
        <f>AR1</f>
        <v>FY 2023
536
HV
GoZone</v>
      </c>
      <c r="AS110" s="79" t="str">
        <f>AS1</f>
        <v>FY 2023
537
Lewisville
GoZone</v>
      </c>
      <c r="AT110" s="79" t="str">
        <f>AT1</f>
        <v>FY 2023
540
NTX</v>
      </c>
      <c r="AU110" s="79" t="str">
        <f>AU1</f>
        <v>FY 2023
740
NTMC NTX</v>
      </c>
      <c r="AV110" s="79" t="str">
        <f>AV1</f>
        <v>FY 2023
570
Customer Service</v>
      </c>
      <c r="AW110" s="79" t="str">
        <f>AW1</f>
        <v>FY 2023
770
NTMC Customer Service</v>
      </c>
      <c r="AX110" s="79" t="str">
        <f>AX1</f>
        <v>FY 2023
580
S&amp;D</v>
      </c>
      <c r="AY110" s="79" t="str">
        <f>AY1</f>
        <v>FY 2023
780
NTMC S&amp;D</v>
      </c>
      <c r="AZ110" s="79" t="str">
        <f>AZ1</f>
        <v>FY 2023
590
Maintenance</v>
      </c>
      <c r="BA110" s="79" t="str">
        <f>BA1</f>
        <v>FY 2023
790
NTMC Maintenance</v>
      </c>
      <c r="BB110" s="79" t="str">
        <f>BB1</f>
        <v>TOTAL
FY 2023
Bus
Services
(DCTA + NTMC)</v>
      </c>
      <c r="BC110" s="79"/>
      <c r="BD110" s="79" t="str">
        <f>BD1</f>
        <v>TOTAL 
FY 2023
Rail 
Operations</v>
      </c>
      <c r="BE110" s="79"/>
      <c r="BF110" s="79" t="s">
        <v>156</v>
      </c>
      <c r="BG110" s="80"/>
      <c r="BH110" s="94"/>
      <c r="BI110" s="95"/>
      <c r="BJ110" s="95"/>
      <c r="BK110" s="96"/>
      <c r="BL110" s="97"/>
      <c r="BM110" s="82"/>
    </row>
    <row r="111" spans="1:65" x14ac:dyDescent="0.3">
      <c r="B111" s="8" t="s">
        <v>157</v>
      </c>
      <c r="C111" s="9">
        <f>SUM(C9:C12)</f>
        <v>327500</v>
      </c>
      <c r="D111" s="9">
        <f>SUM(D9:D12)</f>
        <v>138336</v>
      </c>
      <c r="E111" s="9">
        <f>SUM(E9:E12)</f>
        <v>0</v>
      </c>
      <c r="F111" s="9">
        <f>SUM(F9:F12)</f>
        <v>734220</v>
      </c>
      <c r="G111" s="9">
        <f>SUM(G9:G12)</f>
        <v>289662</v>
      </c>
      <c r="H111" s="9">
        <f>SUM(H9:H12)</f>
        <v>357744</v>
      </c>
      <c r="I111" s="9">
        <f>SUM(I9:I12)</f>
        <v>0</v>
      </c>
      <c r="J111" s="9">
        <f>SUM(J9:J12)</f>
        <v>278928</v>
      </c>
      <c r="K111" s="9">
        <f>SUM(K9:K12)</f>
        <v>251760</v>
      </c>
      <c r="L111" s="9">
        <f>SUM(L9:L12)</f>
        <v>633245</v>
      </c>
      <c r="M111" s="9">
        <f>SUM(M9:M12)</f>
        <v>3011395</v>
      </c>
      <c r="N111" s="9"/>
      <c r="O111" s="9">
        <f>SUM(O9:O12)</f>
        <v>0</v>
      </c>
      <c r="P111" s="9">
        <f>SUM(P9:P12)</f>
        <v>1001391</v>
      </c>
      <c r="Q111" s="9">
        <f>SUM(Q9:Q12)</f>
        <v>0</v>
      </c>
      <c r="R111" s="9">
        <f>SUM(R9:R12)</f>
        <v>0</v>
      </c>
      <c r="S111" s="9">
        <f>SUM(S9:S12)</f>
        <v>0</v>
      </c>
      <c r="T111" s="9">
        <f>SUM(T9:T12)</f>
        <v>52935</v>
      </c>
      <c r="U111" s="9">
        <f>SUM(U9:U12)</f>
        <v>0</v>
      </c>
      <c r="V111" s="9">
        <f>SUM(V9:V12)</f>
        <v>0</v>
      </c>
      <c r="W111" s="9">
        <f>SUM(W9:W12)</f>
        <v>0</v>
      </c>
      <c r="X111" s="9">
        <f>SUM(X9:X12)</f>
        <v>0</v>
      </c>
      <c r="Y111" s="9">
        <f>SUM(Y9:Y12)</f>
        <v>0</v>
      </c>
      <c r="Z111" s="9">
        <f>SUM(Z9:Z12)</f>
        <v>162260</v>
      </c>
      <c r="AA111" s="9">
        <f>SUM(AA9:AA12)</f>
        <v>528228</v>
      </c>
      <c r="AB111" s="9">
        <f>SUM(AB9:AB12)</f>
        <v>0</v>
      </c>
      <c r="AC111" s="9">
        <f>SUM(AC9:AC12)</f>
        <v>0</v>
      </c>
      <c r="AD111" s="9">
        <f>SUM(AD9:AD12)</f>
        <v>570088</v>
      </c>
      <c r="AE111" s="9">
        <f>SUM(AE9:AE12)</f>
        <v>0</v>
      </c>
      <c r="AF111" s="9">
        <f>SUM(AF9:AF12)</f>
        <v>0</v>
      </c>
      <c r="AG111" s="9">
        <f>SUM(AG9:AG12)</f>
        <v>0</v>
      </c>
      <c r="AH111" s="9">
        <f>SUM(AH9:AH12)</f>
        <v>0</v>
      </c>
      <c r="AI111" s="9">
        <f>SUM(AI9:AI12)</f>
        <v>0</v>
      </c>
      <c r="AJ111" s="9">
        <f>SUM(AJ9:AJ12)</f>
        <v>0</v>
      </c>
      <c r="AK111" s="9">
        <f>SUM(AK9:AK12)</f>
        <v>0</v>
      </c>
      <c r="AL111" s="9">
        <f>SUM(AL9:AL12)</f>
        <v>210121</v>
      </c>
      <c r="AM111" s="9">
        <f>SUM(AM9:AM12)</f>
        <v>0</v>
      </c>
      <c r="AN111" s="9">
        <f>SUM(AN9:AN12)</f>
        <v>14187</v>
      </c>
      <c r="AO111" s="9">
        <f>SUM(AO9:AO12)</f>
        <v>0</v>
      </c>
      <c r="AP111" s="9">
        <f>SUM(AP9:AP12)</f>
        <v>160735</v>
      </c>
      <c r="AQ111" s="9">
        <f>SUM(AQ9:AQ12)</f>
        <v>0</v>
      </c>
      <c r="AR111" s="9">
        <f>SUM(AR9:AR12)</f>
        <v>0</v>
      </c>
      <c r="AS111" s="9">
        <f>SUM(AS9:AS12)</f>
        <v>0</v>
      </c>
      <c r="AT111" s="9">
        <f>SUM(AT9:AT12)</f>
        <v>0</v>
      </c>
      <c r="AU111" s="9">
        <f>SUM(AU9:AU12)</f>
        <v>22955</v>
      </c>
      <c r="AV111" s="9">
        <f>SUM(AV9:AV12)</f>
        <v>0</v>
      </c>
      <c r="AW111" s="9">
        <f>SUM(AW9:AW12)</f>
        <v>336024</v>
      </c>
      <c r="AX111" s="9">
        <f>SUM(AX9:AX12)</f>
        <v>0</v>
      </c>
      <c r="AY111" s="9">
        <f>SUM(AY9:AY12)</f>
        <v>491054</v>
      </c>
      <c r="AZ111" s="9">
        <f>SUM(AZ9:AZ12)</f>
        <v>0</v>
      </c>
      <c r="BA111" s="9">
        <f>SUM(BA9:BA12)</f>
        <v>881369</v>
      </c>
      <c r="BB111" s="9">
        <f>SUM(BB9:BB12)</f>
        <v>4431347</v>
      </c>
      <c r="BC111" s="9"/>
      <c r="BD111" s="9">
        <f>SUM(BD9:BD12)</f>
        <v>493093</v>
      </c>
      <c r="BE111" s="9"/>
      <c r="BF111" s="9">
        <f>SUM(BF9:BF12)</f>
        <v>7935835</v>
      </c>
      <c r="BG111" s="70"/>
      <c r="BH111" s="98"/>
      <c r="BI111" s="99"/>
      <c r="BJ111" s="99"/>
      <c r="BK111" s="99"/>
      <c r="BL111" s="100"/>
    </row>
    <row r="112" spans="1:65" x14ac:dyDescent="0.3">
      <c r="B112" s="8" t="s">
        <v>158</v>
      </c>
      <c r="C112" s="9">
        <f>SUM(C13:C22)</f>
        <v>94265</v>
      </c>
      <c r="D112" s="9">
        <f>SUM(D13:D22)</f>
        <v>68577</v>
      </c>
      <c r="E112" s="9">
        <f>SUM(E13:E22)</f>
        <v>0</v>
      </c>
      <c r="F112" s="9">
        <f>SUM(F13:F22)</f>
        <v>299973</v>
      </c>
      <c r="G112" s="9">
        <f>SUM(G13:G22)</f>
        <v>97965</v>
      </c>
      <c r="H112" s="9">
        <f>SUM(H13:H22)</f>
        <v>138234</v>
      </c>
      <c r="I112" s="9">
        <f>SUM(I13:I22)</f>
        <v>0</v>
      </c>
      <c r="J112" s="9">
        <f>SUM(J13:J22)</f>
        <v>112173</v>
      </c>
      <c r="K112" s="9">
        <f>SUM(K13:K22)</f>
        <v>95655</v>
      </c>
      <c r="L112" s="9">
        <f>SUM(L13:L22)</f>
        <v>225438</v>
      </c>
      <c r="M112" s="9">
        <f>SUM(M13:M22)</f>
        <v>1132280</v>
      </c>
      <c r="N112" s="9"/>
      <c r="O112" s="9">
        <f>SUM(O13:O22)</f>
        <v>0</v>
      </c>
      <c r="P112" s="9">
        <f>SUM(P13:P22)</f>
        <v>842944</v>
      </c>
      <c r="Q112" s="9">
        <f>SUM(Q13:Q22)</f>
        <v>0</v>
      </c>
      <c r="R112" s="9">
        <f>SUM(R13:R22)</f>
        <v>0</v>
      </c>
      <c r="S112" s="9">
        <f>SUM(S13:S22)</f>
        <v>0</v>
      </c>
      <c r="T112" s="9">
        <f>SUM(T13:T22)</f>
        <v>44559</v>
      </c>
      <c r="U112" s="9">
        <f>SUM(U13:U22)</f>
        <v>0</v>
      </c>
      <c r="V112" s="9">
        <f>SUM(V13:V22)</f>
        <v>0</v>
      </c>
      <c r="W112" s="9">
        <f>SUM(W13:W22)</f>
        <v>0</v>
      </c>
      <c r="X112" s="9">
        <f>SUM(X13:X22)</f>
        <v>0</v>
      </c>
      <c r="Y112" s="9">
        <f>SUM(Y13:Y22)</f>
        <v>0</v>
      </c>
      <c r="Z112" s="9">
        <f>SUM(Z13:Z22)</f>
        <v>69528</v>
      </c>
      <c r="AA112" s="9">
        <f>SUM(AA13:AA22)</f>
        <v>230643</v>
      </c>
      <c r="AB112" s="9">
        <f>SUM(AB13:AB22)</f>
        <v>0</v>
      </c>
      <c r="AC112" s="9">
        <f>SUM(AC13:AC22)</f>
        <v>0</v>
      </c>
      <c r="AD112" s="9">
        <f>SUM(AD13:AD22)</f>
        <v>479874</v>
      </c>
      <c r="AE112" s="9">
        <f>SUM(AE13:AE22)</f>
        <v>0</v>
      </c>
      <c r="AF112" s="9">
        <f>SUM(AF13:AF22)</f>
        <v>0</v>
      </c>
      <c r="AG112" s="9">
        <f>SUM(AG13:AG22)</f>
        <v>0</v>
      </c>
      <c r="AH112" s="9">
        <f>SUM(AH13:AH22)</f>
        <v>0</v>
      </c>
      <c r="AI112" s="9">
        <f>SUM(AI13:AI22)</f>
        <v>0</v>
      </c>
      <c r="AJ112" s="9">
        <f>SUM(AJ13:AJ22)</f>
        <v>0</v>
      </c>
      <c r="AK112" s="9">
        <f>SUM(AK13:AK22)</f>
        <v>0</v>
      </c>
      <c r="AL112" s="9">
        <f>SUM(AL13:AL22)</f>
        <v>176871</v>
      </c>
      <c r="AM112" s="9">
        <f>SUM(AM13:AM22)</f>
        <v>0</v>
      </c>
      <c r="AN112" s="9">
        <f>SUM(AN13:AN22)</f>
        <v>11947</v>
      </c>
      <c r="AO112" s="9">
        <f>SUM(AO13:AO22)</f>
        <v>0</v>
      </c>
      <c r="AP112" s="9">
        <f>SUM(AP13:AP22)</f>
        <v>135302</v>
      </c>
      <c r="AQ112" s="9">
        <f>SUM(AQ13:AQ22)</f>
        <v>0</v>
      </c>
      <c r="AR112" s="9">
        <f>SUM(AR13:AR22)</f>
        <v>0</v>
      </c>
      <c r="AS112" s="9">
        <f>SUM(AS13:AS22)</f>
        <v>0</v>
      </c>
      <c r="AT112" s="9">
        <f>SUM(AT13:AT22)</f>
        <v>0</v>
      </c>
      <c r="AU112" s="9">
        <f>SUM(AU13:AU22)</f>
        <v>19332</v>
      </c>
      <c r="AV112" s="9">
        <f>SUM(AV13:AV22)</f>
        <v>0</v>
      </c>
      <c r="AW112" s="9">
        <f>SUM(AW13:AW22)</f>
        <v>209468</v>
      </c>
      <c r="AX112" s="9">
        <f>SUM(AX13:AX22)</f>
        <v>0</v>
      </c>
      <c r="AY112" s="9">
        <f>SUM(AY13:AY22)</f>
        <v>266897</v>
      </c>
      <c r="AZ112" s="9">
        <f>SUM(AZ13:AZ22)</f>
        <v>0</v>
      </c>
      <c r="BA112" s="9">
        <f>SUM(BA13:BA22)</f>
        <v>419722</v>
      </c>
      <c r="BB112" s="9">
        <f>SUM(BB13:BB22)</f>
        <v>2907087</v>
      </c>
      <c r="BC112" s="9"/>
      <c r="BD112" s="9">
        <f>SUM(BD13:BD22)</f>
        <v>167637</v>
      </c>
      <c r="BE112" s="9"/>
      <c r="BF112" s="9">
        <f>SUM(BF13:BF22)</f>
        <v>4207004</v>
      </c>
      <c r="BG112" s="70"/>
      <c r="BH112" s="98"/>
      <c r="BI112" s="99"/>
      <c r="BJ112" s="99"/>
      <c r="BK112" s="99"/>
      <c r="BL112" s="100"/>
    </row>
    <row r="113" spans="2:65" x14ac:dyDescent="0.3">
      <c r="B113" s="8" t="s">
        <v>159</v>
      </c>
      <c r="C113" s="9">
        <f>SUM(C25:C39)</f>
        <v>265200</v>
      </c>
      <c r="D113" s="9">
        <f>SUM(D25:D39)</f>
        <v>44310</v>
      </c>
      <c r="E113" s="9">
        <f>SUM(E25:E39)</f>
        <v>31800</v>
      </c>
      <c r="F113" s="9">
        <f>SUM(F25:F39)</f>
        <v>387450</v>
      </c>
      <c r="G113" s="9">
        <f>SUM(G25:G39)</f>
        <v>1656318</v>
      </c>
      <c r="H113" s="9">
        <f>SUM(H25:H39)</f>
        <v>955070</v>
      </c>
      <c r="I113" s="9">
        <f>SUM(I25:I39)</f>
        <v>0</v>
      </c>
      <c r="J113" s="9">
        <f>SUM(J25:J39)</f>
        <v>101600</v>
      </c>
      <c r="K113" s="9">
        <f>SUM(K25:K39)</f>
        <v>484700</v>
      </c>
      <c r="L113" s="9">
        <f>SUM(L25:L39)</f>
        <v>54460</v>
      </c>
      <c r="M113" s="9">
        <f>SUM(M25:M39)</f>
        <v>3980908</v>
      </c>
      <c r="N113" s="9"/>
      <c r="O113" s="9">
        <f>SUM(O25:O39)</f>
        <v>72440</v>
      </c>
      <c r="P113" s="9">
        <f>SUM(P25:P39)</f>
        <v>5606</v>
      </c>
      <c r="Q113" s="9">
        <f>SUM(Q25:Q39)</f>
        <v>0</v>
      </c>
      <c r="R113" s="9">
        <f>SUM(R25:R39)</f>
        <v>0</v>
      </c>
      <c r="S113" s="9">
        <f>SUM(S25:S39)</f>
        <v>0</v>
      </c>
      <c r="T113" s="9">
        <f>SUM(T25:T39)</f>
        <v>546</v>
      </c>
      <c r="U113" s="9">
        <f>SUM(U25:U39)</f>
        <v>0</v>
      </c>
      <c r="V113" s="9">
        <f>SUM(V25:V39)</f>
        <v>0</v>
      </c>
      <c r="W113" s="9">
        <f>SUM(W25:W39)</f>
        <v>0</v>
      </c>
      <c r="X113" s="9">
        <f>SUM(X25:X39)</f>
        <v>0</v>
      </c>
      <c r="Y113" s="9">
        <f>SUM(Y25:Y39)</f>
        <v>344596</v>
      </c>
      <c r="Z113" s="9">
        <f>SUM(Z25:Z39)</f>
        <v>578844</v>
      </c>
      <c r="AA113" s="9">
        <f>SUM(AA25:AA39)</f>
        <v>3000</v>
      </c>
      <c r="AB113" s="9">
        <f>SUM(AB25:AB39)</f>
        <v>0</v>
      </c>
      <c r="AC113" s="9">
        <f>SUM(AC25:AC39)</f>
        <v>71033</v>
      </c>
      <c r="AD113" s="9">
        <f>SUM(AD25:AD39)</f>
        <v>5290</v>
      </c>
      <c r="AE113" s="9">
        <f>SUM(AE25:AE39)</f>
        <v>0</v>
      </c>
      <c r="AF113" s="9">
        <f>SUM(AF25:AF39)</f>
        <v>0</v>
      </c>
      <c r="AG113" s="9">
        <f>SUM(AG25:AG39)</f>
        <v>0</v>
      </c>
      <c r="AH113" s="9">
        <f>SUM(AH25:AH39)</f>
        <v>0</v>
      </c>
      <c r="AI113" s="9">
        <f>SUM(AI25:AI39)</f>
        <v>0</v>
      </c>
      <c r="AJ113" s="9">
        <f>SUM(AJ25:AJ39)</f>
        <v>0</v>
      </c>
      <c r="AK113" s="9">
        <f>SUM(AK25:AK39)</f>
        <v>45802</v>
      </c>
      <c r="AL113" s="9">
        <f>SUM(AL25:AL39)</f>
        <v>1327</v>
      </c>
      <c r="AM113" s="9">
        <f>SUM(AM25:AM39)</f>
        <v>34447</v>
      </c>
      <c r="AN113" s="9">
        <f>SUM(AN25:AN39)</f>
        <v>150</v>
      </c>
      <c r="AO113" s="9">
        <f>SUM(AO25:AO39)</f>
        <v>41543</v>
      </c>
      <c r="AP113" s="9">
        <f>SUM(AP25:AP39)</f>
        <v>1141</v>
      </c>
      <c r="AQ113" s="9">
        <f>SUM(AQ25:AQ39)</f>
        <v>147360</v>
      </c>
      <c r="AR113" s="9">
        <f>SUM(AR25:AR39)</f>
        <v>4536</v>
      </c>
      <c r="AS113" s="9">
        <f>SUM(AS25:AS39)</f>
        <v>74808</v>
      </c>
      <c r="AT113" s="9">
        <f>SUM(AT25:AT39)</f>
        <v>5076</v>
      </c>
      <c r="AU113" s="9">
        <f>SUM(AU25:AU39)</f>
        <v>381</v>
      </c>
      <c r="AV113" s="9">
        <f>SUM(AV25:AV39)</f>
        <v>144868</v>
      </c>
      <c r="AW113" s="9">
        <f>SUM(AW25:AW39)</f>
        <v>0</v>
      </c>
      <c r="AX113" s="9">
        <f>SUM(AX25:AX39)</f>
        <v>0</v>
      </c>
      <c r="AY113" s="9">
        <f>SUM(AY25:AY39)</f>
        <v>4260</v>
      </c>
      <c r="AZ113" s="9">
        <f>SUM(AZ25:AZ39)</f>
        <v>305070</v>
      </c>
      <c r="BA113" s="9">
        <f>SUM(BA25:BA39)</f>
        <v>9900</v>
      </c>
      <c r="BB113" s="9">
        <f>SUM(BB25:BB39)</f>
        <v>1902024</v>
      </c>
      <c r="BC113" s="9"/>
      <c r="BD113" s="9">
        <f>SUM(BD25:BD39)</f>
        <v>1021659</v>
      </c>
      <c r="BE113" s="9"/>
      <c r="BF113" s="9">
        <f t="shared" ref="BF113:BF120" si="20">M113+BB113+BD113</f>
        <v>6904591</v>
      </c>
      <c r="BG113" s="70"/>
      <c r="BH113" s="98"/>
      <c r="BI113" s="99"/>
      <c r="BJ113" s="99"/>
      <c r="BK113" s="99"/>
      <c r="BL113" s="100"/>
    </row>
    <row r="114" spans="2:65" x14ac:dyDescent="0.3">
      <c r="B114" s="8" t="s">
        <v>160</v>
      </c>
      <c r="C114" s="9">
        <f>SUM(C40:C50)</f>
        <v>0</v>
      </c>
      <c r="D114" s="9">
        <f>SUM(D40:D50)</f>
        <v>15300</v>
      </c>
      <c r="E114" s="9">
        <f>SUM(E40:E50)</f>
        <v>1000</v>
      </c>
      <c r="F114" s="9">
        <f>SUM(F40:F50)</f>
        <v>0</v>
      </c>
      <c r="G114" s="9">
        <f>SUM(G40:G50)</f>
        <v>100</v>
      </c>
      <c r="H114" s="9">
        <f>SUM(H40:H50)</f>
        <v>24050</v>
      </c>
      <c r="I114" s="9">
        <f>SUM(I40:I50)</f>
        <v>0</v>
      </c>
      <c r="J114" s="9">
        <f>SUM(J40:J50)</f>
        <v>1000</v>
      </c>
      <c r="K114" s="9">
        <f>SUM(K40:K50)</f>
        <v>90600</v>
      </c>
      <c r="L114" s="9">
        <f>SUM(L40:L50)</f>
        <v>6000</v>
      </c>
      <c r="M114" s="9">
        <f>SUM(M40:M50)</f>
        <v>138050</v>
      </c>
      <c r="N114" s="9"/>
      <c r="O114" s="9">
        <f>SUM(O40:O50)</f>
        <v>472409</v>
      </c>
      <c r="P114" s="9">
        <f>SUM(P40:P50)</f>
        <v>0</v>
      </c>
      <c r="Q114" s="9">
        <f>SUM(Q40:Q50)</f>
        <v>0</v>
      </c>
      <c r="R114" s="9">
        <f>SUM(R40:R50)</f>
        <v>0</v>
      </c>
      <c r="S114" s="9">
        <f>SUM(S40:S50)</f>
        <v>25042</v>
      </c>
      <c r="T114" s="9">
        <f>SUM(T40:T50)</f>
        <v>0</v>
      </c>
      <c r="U114" s="9">
        <f>SUM(U40:U50)</f>
        <v>0</v>
      </c>
      <c r="V114" s="9">
        <f>SUM(V40:V50)</f>
        <v>0</v>
      </c>
      <c r="W114" s="9">
        <f>SUM(W40:W50)</f>
        <v>0</v>
      </c>
      <c r="X114" s="9">
        <f>SUM(X40:X50)</f>
        <v>0</v>
      </c>
      <c r="Y114" s="9">
        <f>SUM(Y40:Y50)</f>
        <v>16200</v>
      </c>
      <c r="Z114" s="9">
        <f>SUM(Z40:Z50)</f>
        <v>1936</v>
      </c>
      <c r="AA114" s="9">
        <f>SUM(AA40:AA50)</f>
        <v>0</v>
      </c>
      <c r="AB114" s="9">
        <f>SUM(AB40:AB50)</f>
        <v>0</v>
      </c>
      <c r="AC114" s="9">
        <f>SUM(AC40:AC50)</f>
        <v>276744</v>
      </c>
      <c r="AD114" s="9">
        <f>SUM(AD40:AD50)</f>
        <v>0</v>
      </c>
      <c r="AE114" s="9">
        <f>SUM(AE40:AE50)</f>
        <v>0</v>
      </c>
      <c r="AF114" s="9">
        <f>SUM(AF40:AF50)</f>
        <v>0</v>
      </c>
      <c r="AG114" s="9">
        <f>SUM(AG40:AG50)</f>
        <v>0</v>
      </c>
      <c r="AH114" s="9">
        <f>SUM(AH40:AH50)</f>
        <v>0</v>
      </c>
      <c r="AI114" s="9">
        <f>SUM(AI40:AI50)</f>
        <v>0</v>
      </c>
      <c r="AJ114" s="9">
        <f>SUM(AJ40:AJ50)</f>
        <v>0</v>
      </c>
      <c r="AK114" s="9">
        <f>SUM(AK40:AK50)</f>
        <v>62236</v>
      </c>
      <c r="AL114" s="9">
        <f>SUM(AL40:AL50)</f>
        <v>0</v>
      </c>
      <c r="AM114" s="9">
        <f>SUM(AM40:AM50)</f>
        <v>6818</v>
      </c>
      <c r="AN114" s="9">
        <f>SUM(AN40:AN50)</f>
        <v>0</v>
      </c>
      <c r="AO114" s="9">
        <f>SUM(AO40:AO50)</f>
        <v>53587</v>
      </c>
      <c r="AP114" s="9">
        <f>SUM(AP40:AP50)</f>
        <v>0</v>
      </c>
      <c r="AQ114" s="9">
        <f>SUM(AQ40:AQ50)</f>
        <v>0</v>
      </c>
      <c r="AR114" s="9">
        <f>SUM(AR40:AR50)</f>
        <v>0</v>
      </c>
      <c r="AS114" s="9">
        <f>SUM(AS40:AS50)</f>
        <v>0</v>
      </c>
      <c r="AT114" s="9">
        <f>SUM(AT40:AT50)</f>
        <v>30610</v>
      </c>
      <c r="AU114" s="9">
        <f>SUM(AU40:AU50)</f>
        <v>0</v>
      </c>
      <c r="AV114" s="9">
        <f>SUM(AV40:AV50)</f>
        <v>5400</v>
      </c>
      <c r="AW114" s="9">
        <f>SUM(AW40:AW50)</f>
        <v>0</v>
      </c>
      <c r="AX114" s="9">
        <f>SUM(AX40:AX50)</f>
        <v>25500</v>
      </c>
      <c r="AY114" s="9">
        <f>SUM(AY40:AY50)</f>
        <v>0</v>
      </c>
      <c r="AZ114" s="9">
        <f>SUM(AZ40:AZ50)</f>
        <v>828000</v>
      </c>
      <c r="BA114" s="9">
        <f>SUM(BA40:BA50)</f>
        <v>0</v>
      </c>
      <c r="BB114" s="9">
        <f>SUM(BB40:BB50)</f>
        <v>1804482</v>
      </c>
      <c r="BC114" s="9"/>
      <c r="BD114" s="9">
        <f>SUM(BD40:BD50)</f>
        <v>1422442</v>
      </c>
      <c r="BE114" s="9"/>
      <c r="BF114" s="9">
        <f t="shared" si="20"/>
        <v>3364974</v>
      </c>
      <c r="BG114" s="70"/>
      <c r="BH114" s="98"/>
      <c r="BI114" s="99"/>
      <c r="BJ114" s="99"/>
      <c r="BK114" s="99"/>
      <c r="BL114" s="100"/>
    </row>
    <row r="115" spans="2:65" x14ac:dyDescent="0.3">
      <c r="B115" s="8" t="s">
        <v>161</v>
      </c>
      <c r="C115" s="9">
        <f>SUM(C51:C54)</f>
        <v>0</v>
      </c>
      <c r="D115" s="9">
        <f>SUM(D51:D54)</f>
        <v>44210</v>
      </c>
      <c r="E115" s="9">
        <f>SUM(E51:E54)</f>
        <v>0</v>
      </c>
      <c r="F115" s="9">
        <f>SUM(F51:F54)</f>
        <v>0</v>
      </c>
      <c r="G115" s="9">
        <f>SUM(G51:G54)</f>
        <v>0</v>
      </c>
      <c r="H115" s="9">
        <f>SUM(H51:H54)</f>
        <v>0</v>
      </c>
      <c r="I115" s="9">
        <f>SUM(I51:I54)</f>
        <v>0</v>
      </c>
      <c r="J115" s="9">
        <f>SUM(J51:J54)</f>
        <v>0</v>
      </c>
      <c r="K115" s="9">
        <f>SUM(K51:K54)</f>
        <v>0</v>
      </c>
      <c r="L115" s="9">
        <f>SUM(L51:L54)</f>
        <v>0</v>
      </c>
      <c r="M115" s="9">
        <f>SUM(M51:M54)</f>
        <v>44210</v>
      </c>
      <c r="N115" s="9"/>
      <c r="O115" s="9">
        <f>SUM(O51:O54)</f>
        <v>12132</v>
      </c>
      <c r="P115" s="9">
        <f>SUM(P51:P54)</f>
        <v>0</v>
      </c>
      <c r="Q115" s="9">
        <f>SUM(Q51:Q54)</f>
        <v>0</v>
      </c>
      <c r="R115" s="9">
        <f>SUM(R51:R54)</f>
        <v>0</v>
      </c>
      <c r="S115" s="9">
        <f>SUM(S51:S54)</f>
        <v>3452</v>
      </c>
      <c r="T115" s="9">
        <f>SUM(T51:T54)</f>
        <v>0</v>
      </c>
      <c r="U115" s="9">
        <f>SUM(U51:U54)</f>
        <v>0</v>
      </c>
      <c r="V115" s="9">
        <f>SUM(V51:V54)</f>
        <v>0</v>
      </c>
      <c r="W115" s="9">
        <f>SUM(W51:W54)</f>
        <v>0</v>
      </c>
      <c r="X115" s="9">
        <f>SUM(X51:X54)</f>
        <v>0</v>
      </c>
      <c r="Y115" s="9">
        <f>SUM(Y51:Y54)</f>
        <v>106900</v>
      </c>
      <c r="Z115" s="9">
        <f>SUM(Z51:Z54)</f>
        <v>0</v>
      </c>
      <c r="AA115" s="9">
        <f>SUM(AA51:AA54)</f>
        <v>0</v>
      </c>
      <c r="AB115" s="9">
        <f>SUM(AB51:AB54)</f>
        <v>0</v>
      </c>
      <c r="AC115" s="9">
        <f>SUM(AC51:AC54)</f>
        <v>11451</v>
      </c>
      <c r="AD115" s="9">
        <f>SUM(AD51:AD54)</f>
        <v>0</v>
      </c>
      <c r="AE115" s="9">
        <f>SUM(AE51:AE54)</f>
        <v>0</v>
      </c>
      <c r="AF115" s="9">
        <f>SUM(AF51:AF54)</f>
        <v>0</v>
      </c>
      <c r="AG115" s="9">
        <f>SUM(AG51:AG54)</f>
        <v>0</v>
      </c>
      <c r="AH115" s="9">
        <f>SUM(AH51:AH54)</f>
        <v>0</v>
      </c>
      <c r="AI115" s="9">
        <f>SUM(AI51:AI54)</f>
        <v>0</v>
      </c>
      <c r="AJ115" s="9">
        <f>SUM(AJ51:AJ54)</f>
        <v>0</v>
      </c>
      <c r="AK115" s="9">
        <f>SUM(AK51:AK54)</f>
        <v>8401</v>
      </c>
      <c r="AL115" s="9">
        <f>SUM(AL51:AL54)</f>
        <v>0</v>
      </c>
      <c r="AM115" s="9">
        <f>SUM(AM51:AM54)</f>
        <v>914</v>
      </c>
      <c r="AN115" s="9">
        <f>SUM(AN51:AN54)</f>
        <v>0</v>
      </c>
      <c r="AO115" s="9">
        <f>SUM(AO51:AO54)</f>
        <v>7230</v>
      </c>
      <c r="AP115" s="9">
        <f>SUM(AP51:AP54)</f>
        <v>0</v>
      </c>
      <c r="AQ115" s="9">
        <f>SUM(AQ51:AQ54)</f>
        <v>0</v>
      </c>
      <c r="AR115" s="9">
        <f>SUM(AR51:AR54)</f>
        <v>0</v>
      </c>
      <c r="AS115" s="9">
        <f>SUM(AS51:AS54)</f>
        <v>0</v>
      </c>
      <c r="AT115" s="9">
        <f>SUM(AT51:AT54)</f>
        <v>817</v>
      </c>
      <c r="AU115" s="9">
        <f>SUM(AU51:AU54)</f>
        <v>0</v>
      </c>
      <c r="AV115" s="9">
        <f>SUM(AV51:AV54)</f>
        <v>72000</v>
      </c>
      <c r="AW115" s="9">
        <f>SUM(AW51:AW54)</f>
        <v>0</v>
      </c>
      <c r="AX115" s="9">
        <f>SUM(AX51:AX54)</f>
        <v>0</v>
      </c>
      <c r="AY115" s="9">
        <f>SUM(AY51:AY54)</f>
        <v>0</v>
      </c>
      <c r="AZ115" s="9">
        <f>SUM(AZ51:AZ54)</f>
        <v>0</v>
      </c>
      <c r="BA115" s="9">
        <f>SUM(BA51:BA54)</f>
        <v>0</v>
      </c>
      <c r="BB115" s="9">
        <f>SUM(BB51:BB54)</f>
        <v>223297</v>
      </c>
      <c r="BC115" s="9"/>
      <c r="BD115" s="9">
        <f>SUM(BD51:BD54)</f>
        <v>399244</v>
      </c>
      <c r="BE115" s="9"/>
      <c r="BF115" s="9">
        <f t="shared" si="20"/>
        <v>666751</v>
      </c>
      <c r="BG115" s="70"/>
      <c r="BH115" s="98"/>
      <c r="BI115" s="99"/>
      <c r="BJ115" s="99"/>
      <c r="BK115" s="99"/>
      <c r="BL115" s="100"/>
    </row>
    <row r="116" spans="2:65" x14ac:dyDescent="0.3">
      <c r="B116" s="8" t="s">
        <v>162</v>
      </c>
      <c r="C116" s="9">
        <f>SUM(C55:C62)</f>
        <v>0</v>
      </c>
      <c r="D116" s="9">
        <f>SUM(D55:D62)</f>
        <v>0</v>
      </c>
      <c r="E116" s="9">
        <f>SUM(E55:E62)</f>
        <v>0</v>
      </c>
      <c r="F116" s="9">
        <f>SUM(F55:F62)</f>
        <v>16707</v>
      </c>
      <c r="G116" s="9">
        <f>SUM(G55:G62)</f>
        <v>0</v>
      </c>
      <c r="H116" s="9">
        <f>SUM(H55:H62)</f>
        <v>0</v>
      </c>
      <c r="I116" s="9">
        <f>SUM(I55:I62)</f>
        <v>0</v>
      </c>
      <c r="J116" s="9">
        <f>SUM(J55:J62)</f>
        <v>0</v>
      </c>
      <c r="K116" s="9">
        <f>SUM(K55:K62)</f>
        <v>0</v>
      </c>
      <c r="L116" s="9">
        <f>SUM(L55:L62)</f>
        <v>0</v>
      </c>
      <c r="M116" s="9">
        <f>SUM(M55:M62)</f>
        <v>16707</v>
      </c>
      <c r="N116" s="9"/>
      <c r="O116" s="9">
        <f>SUM(O55:O62)</f>
        <v>135997</v>
      </c>
      <c r="P116" s="9">
        <f>SUM(P55:P62)</f>
        <v>30430</v>
      </c>
      <c r="Q116" s="9">
        <f>SUM(Q55:Q62)</f>
        <v>0</v>
      </c>
      <c r="R116" s="9">
        <f>SUM(R55:R62)</f>
        <v>0</v>
      </c>
      <c r="S116" s="9">
        <f>SUM(S55:S62)</f>
        <v>12616</v>
      </c>
      <c r="T116" s="9">
        <f>SUM(T55:T62)</f>
        <v>1609</v>
      </c>
      <c r="U116" s="9">
        <f>SUM(U55:U62)</f>
        <v>0</v>
      </c>
      <c r="V116" s="9">
        <f>SUM(V55:V62)</f>
        <v>0</v>
      </c>
      <c r="W116" s="9">
        <f>SUM(W55:W62)</f>
        <v>0</v>
      </c>
      <c r="X116" s="9">
        <f>SUM(X55:X62)</f>
        <v>0</v>
      </c>
      <c r="Y116" s="9">
        <f>SUM(Y55:Y62)</f>
        <v>0</v>
      </c>
      <c r="Z116" s="9">
        <f>SUM(Z55:Z62)</f>
        <v>174</v>
      </c>
      <c r="AA116" s="9">
        <f>SUM(AA55:AA62)</f>
        <v>0</v>
      </c>
      <c r="AB116" s="9">
        <f>SUM(AB55:AB62)</f>
        <v>0</v>
      </c>
      <c r="AC116" s="9">
        <f>SUM(AC55:AC62)</f>
        <v>123473</v>
      </c>
      <c r="AD116" s="9">
        <f>SUM(AD55:AD62)</f>
        <v>23038</v>
      </c>
      <c r="AE116" s="9">
        <f>SUM(AE55:AE62)</f>
        <v>0</v>
      </c>
      <c r="AF116" s="9">
        <f>SUM(AF55:AF62)</f>
        <v>0</v>
      </c>
      <c r="AG116" s="9">
        <f>SUM(AG55:AG62)</f>
        <v>0</v>
      </c>
      <c r="AH116" s="9">
        <f>SUM(AH55:AH62)</f>
        <v>0</v>
      </c>
      <c r="AI116" s="9">
        <f>SUM(AI55:AI62)</f>
        <v>0</v>
      </c>
      <c r="AJ116" s="9">
        <f>SUM(AJ55:AJ62)</f>
        <v>0</v>
      </c>
      <c r="AK116" s="9">
        <f>SUM(AK55:AK62)</f>
        <v>30741</v>
      </c>
      <c r="AL116" s="9">
        <f>SUM(AL55:AL62)</f>
        <v>6385</v>
      </c>
      <c r="AM116" s="9">
        <f>SUM(AM55:AM62)</f>
        <v>3343</v>
      </c>
      <c r="AN116" s="9">
        <f>SUM(AN55:AN62)</f>
        <v>487</v>
      </c>
      <c r="AO116" s="9">
        <f>SUM(AO55:AO62)</f>
        <v>26469</v>
      </c>
      <c r="AP116" s="9">
        <f>SUM(AP55:AP62)</f>
        <v>4885</v>
      </c>
      <c r="AQ116" s="9">
        <f>SUM(AQ55:AQ62)</f>
        <v>0</v>
      </c>
      <c r="AR116" s="9">
        <f>SUM(AR55:AR62)</f>
        <v>0</v>
      </c>
      <c r="AS116" s="9">
        <f>SUM(AS55:AS62)</f>
        <v>0</v>
      </c>
      <c r="AT116" s="9">
        <f>SUM(AT55:AT62)</f>
        <v>8812</v>
      </c>
      <c r="AU116" s="9">
        <f>SUM(AU55:AU62)</f>
        <v>698</v>
      </c>
      <c r="AV116" s="9">
        <f>SUM(AV55:AV62)</f>
        <v>0</v>
      </c>
      <c r="AW116" s="9">
        <f>SUM(AW55:AW62)</f>
        <v>345</v>
      </c>
      <c r="AX116" s="9">
        <f>SUM(AX55:AX62)</f>
        <v>2470</v>
      </c>
      <c r="AY116" s="9">
        <f>SUM(AY55:AY62)</f>
        <v>14875</v>
      </c>
      <c r="AZ116" s="9">
        <f>SUM(AZ55:AZ62)</f>
        <v>23831</v>
      </c>
      <c r="BA116" s="9">
        <f>SUM(BA55:BA62)</f>
        <v>12666</v>
      </c>
      <c r="BB116" s="9">
        <f>SUM(BB55:BB62)</f>
        <v>463344</v>
      </c>
      <c r="BC116" s="9"/>
      <c r="BD116" s="9">
        <f>SUM(BD55:BD62)</f>
        <v>1366023</v>
      </c>
      <c r="BE116" s="9"/>
      <c r="BF116" s="9">
        <f t="shared" si="20"/>
        <v>1846074</v>
      </c>
      <c r="BG116" s="70"/>
      <c r="BH116" s="98"/>
      <c r="BI116" s="99"/>
      <c r="BJ116" s="99"/>
      <c r="BK116" s="99"/>
      <c r="BL116" s="100"/>
    </row>
    <row r="117" spans="2:65" x14ac:dyDescent="0.3">
      <c r="B117" s="8" t="s">
        <v>113</v>
      </c>
      <c r="C117" s="9">
        <f>SUM(C63)</f>
        <v>0</v>
      </c>
      <c r="D117" s="9">
        <f>SUM(D63)</f>
        <v>0</v>
      </c>
      <c r="E117" s="9">
        <f>SUM(E63)</f>
        <v>0</v>
      </c>
      <c r="F117" s="9">
        <f>SUM(F63)</f>
        <v>0</v>
      </c>
      <c r="G117" s="9">
        <f>SUM(G63)</f>
        <v>0</v>
      </c>
      <c r="H117" s="9">
        <f>SUM(H63)</f>
        <v>0</v>
      </c>
      <c r="I117" s="9">
        <f>SUM(I63)</f>
        <v>0</v>
      </c>
      <c r="J117" s="9">
        <f>SUM(J63)</f>
        <v>0</v>
      </c>
      <c r="K117" s="9">
        <f>SUM(K63)</f>
        <v>0</v>
      </c>
      <c r="L117" s="9">
        <f>SUM(L63)</f>
        <v>0</v>
      </c>
      <c r="M117" s="9">
        <f>SUM(M63)</f>
        <v>0</v>
      </c>
      <c r="N117" s="9"/>
      <c r="O117" s="9">
        <f>SUM(O63)</f>
        <v>72000</v>
      </c>
      <c r="P117" s="9">
        <f>SUM(P63)</f>
        <v>0</v>
      </c>
      <c r="Q117" s="9">
        <f>SUM(Q63)</f>
        <v>0</v>
      </c>
      <c r="R117" s="9">
        <f>SUM(R63)</f>
        <v>0</v>
      </c>
      <c r="S117" s="9">
        <f>SUM(S63)</f>
        <v>47393</v>
      </c>
      <c r="T117" s="9">
        <f>SUM(T63)</f>
        <v>0</v>
      </c>
      <c r="U117" s="9">
        <f>SUM(U63)</f>
        <v>0</v>
      </c>
      <c r="V117" s="9">
        <f>SUM(V63)</f>
        <v>0</v>
      </c>
      <c r="W117" s="9">
        <f>SUM(W63)</f>
        <v>763476</v>
      </c>
      <c r="X117" s="9">
        <f>SUM(X63)</f>
        <v>0</v>
      </c>
      <c r="Y117" s="9">
        <f>SUM(Y63)</f>
        <v>0</v>
      </c>
      <c r="Z117" s="9">
        <f>SUM(Z63)</f>
        <v>0</v>
      </c>
      <c r="AA117" s="9">
        <f>SUM(AA63)</f>
        <v>0</v>
      </c>
      <c r="AB117" s="9">
        <f>SUM(AB63)</f>
        <v>0</v>
      </c>
      <c r="AC117" s="9">
        <f>SUM(AC63)</f>
        <v>0</v>
      </c>
      <c r="AD117" s="9">
        <f>SUM(AD63)</f>
        <v>0</v>
      </c>
      <c r="AE117" s="9">
        <f>SUM(AE63)</f>
        <v>0</v>
      </c>
      <c r="AF117" s="9">
        <f>SUM(AF63)</f>
        <v>0</v>
      </c>
      <c r="AG117" s="9">
        <f>SUM(AG63)</f>
        <v>0</v>
      </c>
      <c r="AH117" s="9">
        <f>SUM(AH63)</f>
        <v>0</v>
      </c>
      <c r="AI117" s="9">
        <f>SUM(AI63)</f>
        <v>0</v>
      </c>
      <c r="AJ117" s="9">
        <f>SUM(AJ63)</f>
        <v>0</v>
      </c>
      <c r="AK117" s="9">
        <f>SUM(AK63)</f>
        <v>0</v>
      </c>
      <c r="AL117" s="9">
        <f>SUM(AL63)</f>
        <v>0</v>
      </c>
      <c r="AM117" s="9">
        <f>SUM(AM63)</f>
        <v>0</v>
      </c>
      <c r="AN117" s="9">
        <f>SUM(AN63)</f>
        <v>0</v>
      </c>
      <c r="AO117" s="9">
        <f>SUM(AO63)</f>
        <v>0</v>
      </c>
      <c r="AP117" s="9">
        <f>SUM(AP63)</f>
        <v>0</v>
      </c>
      <c r="AQ117" s="9">
        <f>SUM(AQ63)</f>
        <v>6136679</v>
      </c>
      <c r="AR117" s="9">
        <f>SUM(AR63)</f>
        <v>229417</v>
      </c>
      <c r="AS117" s="9">
        <f>SUM(AS63)</f>
        <v>3823180</v>
      </c>
      <c r="AT117" s="9">
        <f>SUM(AT63)</f>
        <v>0</v>
      </c>
      <c r="AU117" s="9">
        <f>SUM(AU63)</f>
        <v>0</v>
      </c>
      <c r="AV117" s="9">
        <f>SUM(AV63)</f>
        <v>0</v>
      </c>
      <c r="AW117" s="9">
        <f>SUM(AW63)</f>
        <v>0</v>
      </c>
      <c r="AX117" s="9">
        <f>SUM(AX63)</f>
        <v>0</v>
      </c>
      <c r="AY117" s="9">
        <f>SUM(AY63)</f>
        <v>0</v>
      </c>
      <c r="AZ117" s="9">
        <f>SUM(AZ63)</f>
        <v>0</v>
      </c>
      <c r="BA117" s="9">
        <f>SUM(BA63)</f>
        <v>0</v>
      </c>
      <c r="BB117" s="9">
        <f>SUM(BB63)</f>
        <v>11072145</v>
      </c>
      <c r="BC117" s="9"/>
      <c r="BD117" s="9">
        <f>SUM(BD63)</f>
        <v>11512231</v>
      </c>
      <c r="BE117" s="9"/>
      <c r="BF117" s="9">
        <f t="shared" si="20"/>
        <v>22584376</v>
      </c>
      <c r="BG117" s="70"/>
      <c r="BH117" s="98"/>
      <c r="BI117" s="99"/>
      <c r="BJ117" s="99"/>
      <c r="BK117" s="99"/>
      <c r="BL117" s="100"/>
    </row>
    <row r="118" spans="2:65" x14ac:dyDescent="0.3">
      <c r="B118" s="8" t="s">
        <v>163</v>
      </c>
      <c r="C118" s="9">
        <f>SUM(C64:C71)</f>
        <v>73500</v>
      </c>
      <c r="D118" s="9">
        <f>SUM(D64:D71)</f>
        <v>6850</v>
      </c>
      <c r="E118" s="9">
        <f>SUM(E64:E71)</f>
        <v>29175</v>
      </c>
      <c r="F118" s="9">
        <f>SUM(F64:F71)</f>
        <v>19995</v>
      </c>
      <c r="G118" s="9">
        <f>SUM(G64:G71)</f>
        <v>18900</v>
      </c>
      <c r="H118" s="9">
        <f>SUM(H64:H71)</f>
        <v>26650</v>
      </c>
      <c r="I118" s="9">
        <f>SUM(I64:I71)</f>
        <v>0</v>
      </c>
      <c r="J118" s="9">
        <f>SUM(J64:J71)</f>
        <v>42075</v>
      </c>
      <c r="K118" s="9">
        <f>SUM(K64:K71)</f>
        <v>42400</v>
      </c>
      <c r="L118" s="9">
        <f>SUM(L64:L71)</f>
        <v>19905</v>
      </c>
      <c r="M118" s="9">
        <f>SUM(M64:M71)</f>
        <v>279450</v>
      </c>
      <c r="N118" s="9"/>
      <c r="O118" s="9">
        <f>SUM(O64:O71)</f>
        <v>0</v>
      </c>
      <c r="P118" s="9">
        <f>SUM(P64:P71)</f>
        <v>0</v>
      </c>
      <c r="Q118" s="9">
        <f>SUM(Q64:Q71)</f>
        <v>0</v>
      </c>
      <c r="R118" s="9">
        <f>SUM(R64:R71)</f>
        <v>0</v>
      </c>
      <c r="S118" s="9">
        <f>SUM(S64:S71)</f>
        <v>4200</v>
      </c>
      <c r="T118" s="9">
        <f>SUM(T64:T71)</f>
        <v>0</v>
      </c>
      <c r="U118" s="9">
        <f>SUM(U64:U71)</f>
        <v>0</v>
      </c>
      <c r="V118" s="9">
        <f>SUM(V64:V71)</f>
        <v>0</v>
      </c>
      <c r="W118" s="9">
        <f>SUM(W64:W71)</f>
        <v>0</v>
      </c>
      <c r="X118" s="9">
        <f>SUM(X64:X71)</f>
        <v>0</v>
      </c>
      <c r="Y118" s="9">
        <f>SUM(Y64:Y71)</f>
        <v>0</v>
      </c>
      <c r="Z118" s="9">
        <f>SUM(Z64:Z71)</f>
        <v>29260</v>
      </c>
      <c r="AA118" s="9">
        <f>SUM(AA64:AA71)</f>
        <v>11900</v>
      </c>
      <c r="AB118" s="9">
        <f>SUM(AB64:AB71)</f>
        <v>0</v>
      </c>
      <c r="AC118" s="9">
        <f>SUM(AC64:AC71)</f>
        <v>0</v>
      </c>
      <c r="AD118" s="9">
        <f>SUM(AD64:AD71)</f>
        <v>0</v>
      </c>
      <c r="AE118" s="9">
        <f>SUM(AE64:AE71)</f>
        <v>0</v>
      </c>
      <c r="AF118" s="9">
        <f>SUM(AF64:AF71)</f>
        <v>0</v>
      </c>
      <c r="AG118" s="9">
        <f>SUM(AG64:AG71)</f>
        <v>0</v>
      </c>
      <c r="AH118" s="9">
        <f>SUM(AH64:AH71)</f>
        <v>0</v>
      </c>
      <c r="AI118" s="9">
        <f>SUM(AI64:AI71)</f>
        <v>0</v>
      </c>
      <c r="AJ118" s="9">
        <f>SUM(AJ64:AJ71)</f>
        <v>0</v>
      </c>
      <c r="AK118" s="9">
        <f>SUM(AK64:AK71)</f>
        <v>0</v>
      </c>
      <c r="AL118" s="9">
        <f>SUM(AL64:AL71)</f>
        <v>0</v>
      </c>
      <c r="AM118" s="9">
        <f>SUM(AM64:AM71)</f>
        <v>0</v>
      </c>
      <c r="AN118" s="9">
        <f>SUM(AN64:AN71)</f>
        <v>0</v>
      </c>
      <c r="AO118" s="9">
        <f>SUM(AO64:AO71)</f>
        <v>0</v>
      </c>
      <c r="AP118" s="9">
        <f>SUM(AP64:AP71)</f>
        <v>0</v>
      </c>
      <c r="AQ118" s="9">
        <f>SUM(AQ64:AQ71)</f>
        <v>0</v>
      </c>
      <c r="AR118" s="9">
        <f>SUM(AR64:AR71)</f>
        <v>0</v>
      </c>
      <c r="AS118" s="9">
        <f>SUM(AS64:AS71)</f>
        <v>0</v>
      </c>
      <c r="AT118" s="9">
        <f>SUM(AT64:AT71)</f>
        <v>0</v>
      </c>
      <c r="AU118" s="9">
        <f>SUM(AU64:AU71)</f>
        <v>0</v>
      </c>
      <c r="AV118" s="9">
        <f>SUM(AV64:AV71)</f>
        <v>0</v>
      </c>
      <c r="AW118" s="9">
        <f>SUM(AW64:AW71)</f>
        <v>6000</v>
      </c>
      <c r="AX118" s="9">
        <f>SUM(AX64:AX71)</f>
        <v>0</v>
      </c>
      <c r="AY118" s="9">
        <f>SUM(AY64:AY71)</f>
        <v>12000</v>
      </c>
      <c r="AZ118" s="9">
        <f>SUM(AZ64:AZ71)</f>
        <v>0</v>
      </c>
      <c r="BA118" s="9">
        <f>SUM(BA64:BA71)</f>
        <v>6000</v>
      </c>
      <c r="BB118" s="9">
        <f>SUM(BB64:BB71)</f>
        <v>69360</v>
      </c>
      <c r="BC118" s="9"/>
      <c r="BD118" s="9">
        <f>SUM(BD64:BD71)</f>
        <v>15015</v>
      </c>
      <c r="BE118" s="9"/>
      <c r="BF118" s="9">
        <f t="shared" si="20"/>
        <v>363825</v>
      </c>
      <c r="BG118" s="70"/>
      <c r="BH118" s="98"/>
      <c r="BI118" s="99"/>
      <c r="BJ118" s="99"/>
      <c r="BK118" s="99"/>
      <c r="BL118" s="100"/>
    </row>
    <row r="119" spans="2:65" x14ac:dyDescent="0.3">
      <c r="B119" s="8" t="s">
        <v>164</v>
      </c>
      <c r="C119" s="9">
        <f>SUM(C72)</f>
        <v>0</v>
      </c>
      <c r="D119" s="9">
        <f>SUM(D72)</f>
        <v>132700</v>
      </c>
      <c r="E119" s="9">
        <f>SUM(E72)</f>
        <v>0</v>
      </c>
      <c r="F119" s="9">
        <f>SUM(F72)</f>
        <v>0</v>
      </c>
      <c r="G119" s="9">
        <f>SUM(G72)</f>
        <v>0</v>
      </c>
      <c r="H119" s="9">
        <f>SUM(H72)</f>
        <v>4500</v>
      </c>
      <c r="I119" s="9">
        <f>SUM(I72)</f>
        <v>0</v>
      </c>
      <c r="J119" s="9">
        <f>SUM(J72)</f>
        <v>0</v>
      </c>
      <c r="K119" s="9">
        <f>SUM(K72)</f>
        <v>0</v>
      </c>
      <c r="L119" s="9">
        <f>SUM(L72)</f>
        <v>0</v>
      </c>
      <c r="M119" s="9">
        <f>SUM(M72)</f>
        <v>137200</v>
      </c>
      <c r="N119" s="9"/>
      <c r="O119" s="9">
        <f>SUM(O72)</f>
        <v>0</v>
      </c>
      <c r="P119" s="9">
        <f>SUM(P72)</f>
        <v>0</v>
      </c>
      <c r="Q119" s="9">
        <f>SUM(Q72)</f>
        <v>0</v>
      </c>
      <c r="R119" s="9">
        <f>SUM(R72)</f>
        <v>0</v>
      </c>
      <c r="S119" s="9">
        <f>SUM(S72)</f>
        <v>0</v>
      </c>
      <c r="T119" s="9">
        <f>SUM(T72)</f>
        <v>0</v>
      </c>
      <c r="U119" s="9">
        <f>SUM(U72)</f>
        <v>0</v>
      </c>
      <c r="V119" s="9">
        <f>SUM(V72)</f>
        <v>0</v>
      </c>
      <c r="W119" s="9">
        <f>SUM(W72)</f>
        <v>0</v>
      </c>
      <c r="X119" s="9">
        <f>SUM(X72)</f>
        <v>0</v>
      </c>
      <c r="Y119" s="9">
        <f>SUM(Y72)</f>
        <v>4632</v>
      </c>
      <c r="Z119" s="9">
        <f>SUM(Z72)</f>
        <v>0</v>
      </c>
      <c r="AA119" s="9">
        <f>SUM(AA72)</f>
        <v>0</v>
      </c>
      <c r="AB119" s="9">
        <f>SUM(AB72)</f>
        <v>0</v>
      </c>
      <c r="AC119" s="9">
        <f>SUM(AC72)</f>
        <v>0</v>
      </c>
      <c r="AD119" s="9">
        <f>SUM(AD72)</f>
        <v>0</v>
      </c>
      <c r="AE119" s="9">
        <f>SUM(AE72)</f>
        <v>0</v>
      </c>
      <c r="AF119" s="9">
        <f>SUM(AF72)</f>
        <v>0</v>
      </c>
      <c r="AG119" s="9">
        <f>SUM(AG72)</f>
        <v>0</v>
      </c>
      <c r="AH119" s="9">
        <f>SUM(AH72)</f>
        <v>0</v>
      </c>
      <c r="AI119" s="9">
        <f>SUM(AI72)</f>
        <v>0</v>
      </c>
      <c r="AJ119" s="9">
        <f>SUM(AJ72)</f>
        <v>0</v>
      </c>
      <c r="AK119" s="9">
        <f>SUM(AK72)</f>
        <v>0</v>
      </c>
      <c r="AL119" s="9">
        <f>SUM(AL72)</f>
        <v>0</v>
      </c>
      <c r="AM119" s="9">
        <f>SUM(AM72)</f>
        <v>0</v>
      </c>
      <c r="AN119" s="9">
        <f>SUM(AN72)</f>
        <v>0</v>
      </c>
      <c r="AO119" s="9">
        <f>SUM(AO72)</f>
        <v>0</v>
      </c>
      <c r="AP119" s="9">
        <f>SUM(AP72)</f>
        <v>0</v>
      </c>
      <c r="AQ119" s="9">
        <f>SUM(AQ72)</f>
        <v>0</v>
      </c>
      <c r="AR119" s="9">
        <f>SUM(AR72)</f>
        <v>0</v>
      </c>
      <c r="AS119" s="9">
        <f>SUM(AS72)</f>
        <v>0</v>
      </c>
      <c r="AT119" s="9">
        <f>SUM(AT72)</f>
        <v>0</v>
      </c>
      <c r="AU119" s="9">
        <f>SUM(AU72)</f>
        <v>0</v>
      </c>
      <c r="AV119" s="9">
        <f>SUM(AV72)</f>
        <v>2220</v>
      </c>
      <c r="AW119" s="9">
        <f>SUM(AW72)</f>
        <v>0</v>
      </c>
      <c r="AX119" s="9">
        <f>SUM(AX72)</f>
        <v>0</v>
      </c>
      <c r="AY119" s="9">
        <f>SUM(AY72)</f>
        <v>0</v>
      </c>
      <c r="AZ119" s="9">
        <f>SUM(AZ72)</f>
        <v>0</v>
      </c>
      <c r="BA119" s="9">
        <f>SUM(BA72)</f>
        <v>0</v>
      </c>
      <c r="BB119" s="9">
        <f>SUM(BB72)</f>
        <v>6852</v>
      </c>
      <c r="BC119" s="9"/>
      <c r="BD119" s="9">
        <f>SUM(BD72)</f>
        <v>2400</v>
      </c>
      <c r="BE119" s="9"/>
      <c r="BF119" s="9">
        <f t="shared" si="20"/>
        <v>146452</v>
      </c>
      <c r="BG119" s="70"/>
      <c r="BH119" s="98"/>
      <c r="BI119" s="99"/>
      <c r="BJ119" s="99"/>
      <c r="BK119" s="99"/>
      <c r="BL119" s="100"/>
    </row>
    <row r="120" spans="2:65" x14ac:dyDescent="0.3">
      <c r="B120" s="8" t="s">
        <v>165</v>
      </c>
      <c r="C120" s="9">
        <f>SUM(C73:C80)</f>
        <v>0</v>
      </c>
      <c r="D120" s="9">
        <f>SUM(D73:D80)</f>
        <v>0</v>
      </c>
      <c r="E120" s="9">
        <f>SUM(E73:E80)</f>
        <v>0</v>
      </c>
      <c r="F120" s="9">
        <f>SUM(F73:F80)</f>
        <v>0</v>
      </c>
      <c r="G120" s="9">
        <f>SUM(G73:G80)</f>
        <v>0</v>
      </c>
      <c r="H120" s="9">
        <f>SUM(H73:H80)</f>
        <v>0</v>
      </c>
      <c r="I120" s="9">
        <f>SUM(I73:I80)</f>
        <v>0</v>
      </c>
      <c r="J120" s="9">
        <f>SUM(J73:J80)</f>
        <v>0</v>
      </c>
      <c r="K120" s="9">
        <f>SUM(K73:K80)</f>
        <v>0</v>
      </c>
      <c r="L120" s="9">
        <f>SUM(L73:L80)</f>
        <v>0</v>
      </c>
      <c r="M120" s="9">
        <f>SUM(M73:M80)</f>
        <v>0</v>
      </c>
      <c r="N120" s="9"/>
      <c r="O120" s="9">
        <f>SUM(O73:O80)</f>
        <v>0</v>
      </c>
      <c r="P120" s="9">
        <f>SUM(P73:P80)</f>
        <v>0</v>
      </c>
      <c r="Q120" s="9">
        <f>SUM(Q73:Q80)</f>
        <v>0</v>
      </c>
      <c r="R120" s="9">
        <f>SUM(R73:R80)</f>
        <v>0</v>
      </c>
      <c r="S120" s="9">
        <f>SUM(S73:S80)</f>
        <v>0</v>
      </c>
      <c r="T120" s="9">
        <f>SUM(T73:T80)</f>
        <v>0</v>
      </c>
      <c r="U120" s="9">
        <f>SUM(U73:U80)</f>
        <v>0</v>
      </c>
      <c r="V120" s="9">
        <f>SUM(V73:V80)</f>
        <v>0</v>
      </c>
      <c r="W120" s="9">
        <f>SUM(W73:W80)</f>
        <v>0</v>
      </c>
      <c r="X120" s="9">
        <f>SUM(X73:X80)</f>
        <v>0</v>
      </c>
      <c r="Y120" s="9">
        <f>SUM(Y73:Y80)</f>
        <v>1275250</v>
      </c>
      <c r="Z120" s="9">
        <f>SUM(Z73:Z80)</f>
        <v>0</v>
      </c>
      <c r="AA120" s="9">
        <f>SUM(AA73:AA80)</f>
        <v>0</v>
      </c>
      <c r="AB120" s="9">
        <f>SUM(AB73:AB80)</f>
        <v>0</v>
      </c>
      <c r="AC120" s="9">
        <f>SUM(AC73:AC80)</f>
        <v>0</v>
      </c>
      <c r="AD120" s="9">
        <f>SUM(AD73:AD80)</f>
        <v>0</v>
      </c>
      <c r="AE120" s="9">
        <f>SUM(AE73:AE80)</f>
        <v>0</v>
      </c>
      <c r="AF120" s="9">
        <f>SUM(AF73:AF80)</f>
        <v>0</v>
      </c>
      <c r="AG120" s="9">
        <f>SUM(AG73:AG80)</f>
        <v>0</v>
      </c>
      <c r="AH120" s="9">
        <f>SUM(AH73:AH80)</f>
        <v>0</v>
      </c>
      <c r="AI120" s="9">
        <f>SUM(AI73:AI80)</f>
        <v>0</v>
      </c>
      <c r="AJ120" s="9">
        <f>SUM(AJ73:AJ80)</f>
        <v>0</v>
      </c>
      <c r="AK120" s="9">
        <f>SUM(AK73:AK80)</f>
        <v>0</v>
      </c>
      <c r="AL120" s="9">
        <f>SUM(AL73:AL80)</f>
        <v>0</v>
      </c>
      <c r="AM120" s="9">
        <f>SUM(AM73:AM80)</f>
        <v>0</v>
      </c>
      <c r="AN120" s="9">
        <f>SUM(AN73:AN80)</f>
        <v>0</v>
      </c>
      <c r="AO120" s="9">
        <f>SUM(AO73:AO80)</f>
        <v>0</v>
      </c>
      <c r="AP120" s="9">
        <f>SUM(AP73:AP80)</f>
        <v>0</v>
      </c>
      <c r="AQ120" s="9">
        <f>SUM(AQ73:AQ80)</f>
        <v>0</v>
      </c>
      <c r="AR120" s="9">
        <f>SUM(AR73:AR80)</f>
        <v>0</v>
      </c>
      <c r="AS120" s="9">
        <f>SUM(AS73:AS80)</f>
        <v>0</v>
      </c>
      <c r="AT120" s="9">
        <f>SUM(AT73:AT80)</f>
        <v>0</v>
      </c>
      <c r="AU120" s="9">
        <f>SUM(AU73:AU80)</f>
        <v>0</v>
      </c>
      <c r="AV120" s="9">
        <f>SUM(AV73:AV80)</f>
        <v>0</v>
      </c>
      <c r="AW120" s="9">
        <f>SUM(AW73:AW80)</f>
        <v>0</v>
      </c>
      <c r="AX120" s="9">
        <f>SUM(AX73:AX80)</f>
        <v>0</v>
      </c>
      <c r="AY120" s="9">
        <f>SUM(AY73:AY80)</f>
        <v>0</v>
      </c>
      <c r="AZ120" s="9">
        <f>SUM(AZ73:AZ80)</f>
        <v>0</v>
      </c>
      <c r="BA120" s="9">
        <f>SUM(BA73:BA80)</f>
        <v>0</v>
      </c>
      <c r="BB120" s="9">
        <f>SUM(BB73:BB80)</f>
        <v>1275250</v>
      </c>
      <c r="BC120" s="9"/>
      <c r="BD120" s="9">
        <f>SUM(BD73:BD80)</f>
        <v>9936658</v>
      </c>
      <c r="BE120" s="9"/>
      <c r="BF120" s="9">
        <f t="shared" si="20"/>
        <v>11211908</v>
      </c>
      <c r="BG120" s="70"/>
      <c r="BH120" s="98"/>
      <c r="BI120" s="99"/>
      <c r="BJ120" s="99"/>
      <c r="BK120" s="99"/>
      <c r="BL120" s="100"/>
    </row>
    <row r="121" spans="2:65" x14ac:dyDescent="0.3">
      <c r="B121" s="8" t="s">
        <v>166</v>
      </c>
      <c r="C121" s="83">
        <f>SUM(C111:C120)</f>
        <v>760465</v>
      </c>
      <c r="D121" s="83">
        <f>SUM(D111:D120)</f>
        <v>450283</v>
      </c>
      <c r="E121" s="83">
        <f t="shared" ref="E121:BD121" si="21">SUM(E111:E120)</f>
        <v>61975</v>
      </c>
      <c r="F121" s="83">
        <f t="shared" si="21"/>
        <v>1458345</v>
      </c>
      <c r="G121" s="83">
        <f t="shared" si="21"/>
        <v>2062945</v>
      </c>
      <c r="H121" s="83">
        <f t="shared" si="21"/>
        <v>1506248</v>
      </c>
      <c r="I121" s="83">
        <f t="shared" si="21"/>
        <v>0</v>
      </c>
      <c r="J121" s="83">
        <f t="shared" si="21"/>
        <v>535776</v>
      </c>
      <c r="K121" s="83">
        <f t="shared" si="21"/>
        <v>965115</v>
      </c>
      <c r="L121" s="83">
        <f t="shared" si="21"/>
        <v>939048</v>
      </c>
      <c r="M121" s="83">
        <f t="shared" si="21"/>
        <v>8740200</v>
      </c>
      <c r="N121" s="9"/>
      <c r="O121" s="83">
        <f>SUM(O111:O120)</f>
        <v>764978</v>
      </c>
      <c r="P121" s="83">
        <f t="shared" ref="P121:BA121" si="22">SUM(P111:P120)</f>
        <v>1880371</v>
      </c>
      <c r="Q121" s="83">
        <f t="shared" si="22"/>
        <v>0</v>
      </c>
      <c r="R121" s="83">
        <f t="shared" si="22"/>
        <v>0</v>
      </c>
      <c r="S121" s="83">
        <f t="shared" si="22"/>
        <v>92703</v>
      </c>
      <c r="T121" s="83">
        <f t="shared" si="22"/>
        <v>99649</v>
      </c>
      <c r="U121" s="83">
        <f t="shared" si="22"/>
        <v>0</v>
      </c>
      <c r="V121" s="83">
        <f t="shared" si="22"/>
        <v>0</v>
      </c>
      <c r="W121" s="83">
        <f t="shared" si="22"/>
        <v>763476</v>
      </c>
      <c r="X121" s="83">
        <f t="shared" si="22"/>
        <v>0</v>
      </c>
      <c r="Y121" s="83">
        <f t="shared" si="22"/>
        <v>1747578</v>
      </c>
      <c r="Z121" s="83">
        <f t="shared" si="22"/>
        <v>842002</v>
      </c>
      <c r="AA121" s="83">
        <f t="shared" si="22"/>
        <v>773771</v>
      </c>
      <c r="AB121" s="83">
        <f t="shared" si="22"/>
        <v>0</v>
      </c>
      <c r="AC121" s="83">
        <f t="shared" si="22"/>
        <v>482701</v>
      </c>
      <c r="AD121" s="83">
        <f t="shared" si="22"/>
        <v>1078290</v>
      </c>
      <c r="AE121" s="83">
        <f t="shared" si="22"/>
        <v>0</v>
      </c>
      <c r="AF121" s="83">
        <f t="shared" si="22"/>
        <v>0</v>
      </c>
      <c r="AG121" s="83">
        <f t="shared" si="22"/>
        <v>0</v>
      </c>
      <c r="AH121" s="83">
        <f t="shared" si="22"/>
        <v>0</v>
      </c>
      <c r="AI121" s="83">
        <f t="shared" si="22"/>
        <v>0</v>
      </c>
      <c r="AJ121" s="83">
        <f t="shared" si="22"/>
        <v>0</v>
      </c>
      <c r="AK121" s="83">
        <f t="shared" si="22"/>
        <v>147180</v>
      </c>
      <c r="AL121" s="83">
        <f t="shared" si="22"/>
        <v>394704</v>
      </c>
      <c r="AM121" s="83">
        <f t="shared" si="22"/>
        <v>45522</v>
      </c>
      <c r="AN121" s="83">
        <f t="shared" si="22"/>
        <v>26771</v>
      </c>
      <c r="AO121" s="83">
        <f t="shared" si="22"/>
        <v>128829</v>
      </c>
      <c r="AP121" s="83">
        <f t="shared" si="22"/>
        <v>302063</v>
      </c>
      <c r="AQ121" s="83">
        <f t="shared" si="22"/>
        <v>6284039</v>
      </c>
      <c r="AR121" s="83">
        <f t="shared" si="22"/>
        <v>233953</v>
      </c>
      <c r="AS121" s="83">
        <f t="shared" si="22"/>
        <v>3897988</v>
      </c>
      <c r="AT121" s="83">
        <f t="shared" si="22"/>
        <v>45315</v>
      </c>
      <c r="AU121" s="83">
        <f t="shared" si="22"/>
        <v>43366</v>
      </c>
      <c r="AV121" s="83">
        <f t="shared" si="22"/>
        <v>224488</v>
      </c>
      <c r="AW121" s="83">
        <f t="shared" si="22"/>
        <v>551837</v>
      </c>
      <c r="AX121" s="83">
        <f t="shared" si="22"/>
        <v>27970</v>
      </c>
      <c r="AY121" s="83">
        <f t="shared" si="22"/>
        <v>789086</v>
      </c>
      <c r="AZ121" s="83">
        <f t="shared" si="22"/>
        <v>1156901</v>
      </c>
      <c r="BA121" s="83">
        <f t="shared" si="22"/>
        <v>1329657</v>
      </c>
      <c r="BB121" s="83">
        <f>SUM(BB111:BB120)</f>
        <v>24155188</v>
      </c>
      <c r="BC121" s="9"/>
      <c r="BD121" s="83">
        <f t="shared" si="21"/>
        <v>26336402</v>
      </c>
      <c r="BE121" s="9"/>
      <c r="BF121" s="83">
        <f>SUM(BF111:BF120)</f>
        <v>59231790</v>
      </c>
      <c r="BG121" s="70"/>
      <c r="BH121" s="98"/>
      <c r="BI121" s="99"/>
      <c r="BJ121" s="99"/>
      <c r="BK121" s="99"/>
      <c r="BL121" s="100"/>
    </row>
    <row r="122" spans="2:65" x14ac:dyDescent="0.3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M122" s="7"/>
    </row>
    <row r="123" spans="2:65" s="76" customFormat="1" ht="40.200000000000003" customHeight="1" x14ac:dyDescent="0.3">
      <c r="B123" s="85"/>
      <c r="C123" s="86"/>
      <c r="D123" s="87"/>
      <c r="E123" s="86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7"/>
      <c r="BE123" s="86"/>
      <c r="BF123" s="86"/>
      <c r="BG123" s="86"/>
      <c r="BH123" s="65"/>
      <c r="BI123" s="65"/>
      <c r="BJ123" s="65"/>
    </row>
    <row r="124" spans="2:65" ht="40.200000000000003" customHeight="1" x14ac:dyDescent="0.3">
      <c r="D124" s="86"/>
      <c r="E124" s="88"/>
      <c r="F124" s="87"/>
      <c r="G124" s="87"/>
      <c r="H124" s="87"/>
      <c r="I124" s="89"/>
      <c r="J124" s="89"/>
      <c r="K124" s="87"/>
      <c r="L124" s="87"/>
      <c r="M124" s="90"/>
      <c r="N124" s="81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81"/>
      <c r="BD124" s="81"/>
      <c r="BH124" s="65"/>
      <c r="BI124" s="65"/>
      <c r="BJ124" s="65"/>
    </row>
    <row r="125" spans="2:65" ht="40.200000000000003" customHeight="1" x14ac:dyDescent="0.3">
      <c r="D125" s="88"/>
      <c r="E125" s="88"/>
      <c r="F125" s="87"/>
      <c r="G125" s="87"/>
      <c r="H125" s="87"/>
      <c r="I125" s="89"/>
      <c r="J125" s="89"/>
      <c r="K125" s="87"/>
      <c r="L125" s="87"/>
      <c r="M125" s="90"/>
      <c r="N125" s="81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81"/>
      <c r="BD125" s="81"/>
      <c r="BH125" s="65"/>
      <c r="BI125" s="65"/>
      <c r="BJ125" s="65"/>
    </row>
    <row r="126" spans="2:65" ht="40.200000000000003" customHeight="1" x14ac:dyDescent="0.3">
      <c r="D126" s="88"/>
      <c r="E126" s="88"/>
      <c r="F126" s="87"/>
      <c r="G126" s="87"/>
      <c r="H126" s="87"/>
      <c r="I126" s="89"/>
      <c r="J126" s="89"/>
      <c r="K126" s="89"/>
      <c r="L126" s="89"/>
      <c r="M126" s="90"/>
      <c r="N126" s="81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81"/>
      <c r="BD126" s="81"/>
      <c r="BH126" s="65"/>
      <c r="BI126" s="65"/>
      <c r="BJ126" s="65"/>
      <c r="BK126" s="65"/>
      <c r="BL126" s="65"/>
    </row>
    <row r="127" spans="2:65" ht="40.200000000000003" customHeight="1" x14ac:dyDescent="0.3">
      <c r="D127" s="88"/>
      <c r="E127" s="88"/>
      <c r="F127" s="87"/>
      <c r="G127" s="87"/>
      <c r="H127" s="87"/>
      <c r="I127" s="89"/>
      <c r="J127" s="89"/>
      <c r="K127" s="89"/>
      <c r="L127" s="89"/>
      <c r="M127" s="90"/>
      <c r="N127" s="81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81"/>
      <c r="BK127" s="65"/>
      <c r="BL127" s="65"/>
    </row>
    <row r="128" spans="2:65" ht="40.200000000000003" customHeight="1" x14ac:dyDescent="0.3">
      <c r="D128" s="88"/>
      <c r="E128" s="88"/>
      <c r="F128" s="87"/>
      <c r="G128" s="87"/>
      <c r="H128" s="87"/>
      <c r="I128" s="89"/>
      <c r="J128" s="89"/>
      <c r="K128" s="89"/>
      <c r="L128" s="89"/>
      <c r="M128" s="90"/>
      <c r="N128" s="81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81"/>
      <c r="BK128" s="65"/>
      <c r="BL128" s="65"/>
    </row>
    <row r="129" spans="4:65" ht="40.200000000000003" customHeight="1" x14ac:dyDescent="0.3">
      <c r="D129" s="88"/>
      <c r="E129" s="88"/>
      <c r="F129" s="87"/>
      <c r="G129" s="89"/>
      <c r="H129" s="87"/>
      <c r="I129" s="89"/>
      <c r="J129" s="89"/>
      <c r="K129" s="89"/>
      <c r="L129" s="89"/>
      <c r="M129" s="90"/>
      <c r="N129" s="81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81"/>
      <c r="BK129" s="65"/>
      <c r="BL129" s="65"/>
    </row>
    <row r="130" spans="4:65" ht="40.200000000000003" customHeight="1" x14ac:dyDescent="0.3">
      <c r="D130" s="88"/>
      <c r="E130" s="88"/>
      <c r="F130" s="87"/>
      <c r="G130" s="89"/>
      <c r="H130" s="87"/>
      <c r="I130" s="89"/>
      <c r="J130" s="89"/>
      <c r="K130" s="89"/>
      <c r="L130" s="89"/>
      <c r="M130" s="90"/>
      <c r="N130" s="81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81"/>
    </row>
    <row r="131" spans="4:65" ht="40.200000000000003" customHeight="1" x14ac:dyDescent="0.3">
      <c r="D131" s="88"/>
      <c r="E131" s="88"/>
      <c r="F131" s="87"/>
      <c r="G131" s="89"/>
      <c r="H131" s="89"/>
      <c r="I131" s="89"/>
      <c r="J131" s="89"/>
      <c r="K131" s="89"/>
      <c r="L131" s="89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</row>
    <row r="132" spans="4:65" ht="40.200000000000003" customHeight="1" x14ac:dyDescent="0.3">
      <c r="D132" s="88"/>
      <c r="E132" s="88"/>
      <c r="F132" s="87"/>
      <c r="G132" s="89"/>
      <c r="H132" s="89"/>
      <c r="I132" s="89"/>
      <c r="J132" s="89"/>
      <c r="K132" s="89"/>
      <c r="L132" s="89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</row>
    <row r="133" spans="4:65" ht="40.200000000000003" customHeight="1" x14ac:dyDescent="0.3">
      <c r="D133" s="88"/>
      <c r="E133" s="88"/>
      <c r="F133" s="89"/>
      <c r="G133" s="89"/>
      <c r="H133" s="89"/>
      <c r="I133" s="89"/>
      <c r="J133" s="89"/>
      <c r="K133" s="89"/>
      <c r="L133" s="89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</row>
    <row r="134" spans="4:65" ht="15.6" x14ac:dyDescent="0.45">
      <c r="F134" s="90"/>
      <c r="G134" s="90"/>
      <c r="H134" s="90"/>
      <c r="I134" s="90"/>
      <c r="J134" s="90"/>
      <c r="K134" s="90"/>
      <c r="L134" s="92"/>
      <c r="M134" s="92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</row>
    <row r="135" spans="4:65" x14ac:dyDescent="0.3">
      <c r="L135" s="8"/>
    </row>
    <row r="136" spans="4:65" x14ac:dyDescent="0.3">
      <c r="L136" s="8"/>
      <c r="BF136" s="59"/>
    </row>
    <row r="137" spans="4:65" x14ac:dyDescent="0.3">
      <c r="L137" s="8"/>
      <c r="AY137" s="8"/>
      <c r="BI137" s="91"/>
      <c r="BJ137" s="91"/>
      <c r="BK137" s="91"/>
      <c r="BL137" s="91"/>
      <c r="BM137" s="91"/>
    </row>
    <row r="138" spans="4:65" ht="15.6" x14ac:dyDescent="0.45">
      <c r="L138" s="8"/>
      <c r="AY138" s="8"/>
      <c r="BA138" s="92"/>
      <c r="BB138" s="92"/>
      <c r="BJ138" s="7"/>
      <c r="BK138" s="7"/>
      <c r="BL138" s="7"/>
      <c r="BM138" s="7"/>
    </row>
    <row r="139" spans="4:65" x14ac:dyDescent="0.3">
      <c r="L139" s="8"/>
      <c r="AY139" s="8"/>
      <c r="BA139" s="8"/>
      <c r="BI139" s="8"/>
      <c r="BJ139" s="17"/>
      <c r="BK139" s="17"/>
      <c r="BL139" s="17"/>
      <c r="BM139" s="17"/>
    </row>
    <row r="140" spans="4:65" x14ac:dyDescent="0.3">
      <c r="L140" s="8"/>
      <c r="AY140" s="8"/>
      <c r="BA140" s="8"/>
      <c r="BI140" s="8"/>
      <c r="BJ140" s="17"/>
      <c r="BK140" s="17"/>
      <c r="BL140" s="17"/>
      <c r="BM140" s="17"/>
    </row>
    <row r="141" spans="4:65" x14ac:dyDescent="0.3">
      <c r="L141" s="8"/>
      <c r="AY141" s="8"/>
      <c r="BA141" s="8"/>
      <c r="BI141" s="8"/>
      <c r="BJ141" s="17"/>
      <c r="BK141" s="17"/>
      <c r="BL141" s="17"/>
      <c r="BM141" s="17"/>
    </row>
    <row r="142" spans="4:65" x14ac:dyDescent="0.3">
      <c r="L142" s="8"/>
      <c r="AY142" s="8"/>
      <c r="BA142" s="8"/>
      <c r="BI142" s="8"/>
      <c r="BJ142" s="17"/>
      <c r="BK142" s="17"/>
      <c r="BL142" s="17"/>
      <c r="BM142" s="17"/>
    </row>
    <row r="143" spans="4:65" x14ac:dyDescent="0.3">
      <c r="L143" s="8"/>
      <c r="AY143" s="8"/>
      <c r="BA143" s="8"/>
      <c r="BI143" s="8"/>
      <c r="BJ143" s="17"/>
      <c r="BK143" s="17"/>
      <c r="BL143" s="17"/>
      <c r="BM143" s="17"/>
    </row>
    <row r="144" spans="4:65" x14ac:dyDescent="0.3">
      <c r="L144" s="8"/>
      <c r="AY144" s="8"/>
      <c r="BA144" s="8"/>
      <c r="BI144" s="8"/>
      <c r="BJ144" s="17"/>
      <c r="BK144" s="17"/>
      <c r="BL144" s="17"/>
      <c r="BM144" s="17"/>
    </row>
    <row r="145" spans="12:65" x14ac:dyDescent="0.3">
      <c r="L145" s="8"/>
      <c r="AY145" s="8"/>
      <c r="BA145" s="8"/>
      <c r="BI145" s="8"/>
      <c r="BJ145" s="17"/>
      <c r="BK145" s="17"/>
      <c r="BL145" s="17"/>
      <c r="BM145" s="17"/>
    </row>
    <row r="146" spans="12:65" x14ac:dyDescent="0.3">
      <c r="AY146" s="8"/>
      <c r="BA146" s="8"/>
      <c r="BH146" s="65"/>
      <c r="BI146" s="8"/>
      <c r="BJ146" s="17"/>
      <c r="BK146" s="17"/>
      <c r="BL146" s="17"/>
      <c r="BM146" s="17"/>
    </row>
    <row r="147" spans="12:65" x14ac:dyDescent="0.3">
      <c r="BA147" s="8"/>
      <c r="BI147" s="8"/>
      <c r="BJ147" s="17"/>
      <c r="BK147" s="17"/>
      <c r="BL147" s="17"/>
      <c r="BM147" s="17"/>
    </row>
    <row r="148" spans="12:65" x14ac:dyDescent="0.3">
      <c r="BA148" s="8"/>
      <c r="BI148" s="8"/>
      <c r="BJ148" s="17"/>
      <c r="BK148" s="17"/>
      <c r="BL148" s="17"/>
      <c r="BM148" s="17"/>
    </row>
    <row r="149" spans="12:65" x14ac:dyDescent="0.3">
      <c r="BA149" s="8"/>
      <c r="BI149" s="8"/>
      <c r="BJ149" s="17"/>
      <c r="BK149" s="17"/>
      <c r="BL149" s="17"/>
      <c r="BM149" s="17"/>
    </row>
    <row r="157" spans="12:65" x14ac:dyDescent="0.3">
      <c r="BJ157" s="7"/>
      <c r="BK157" s="7"/>
    </row>
    <row r="158" spans="12:65" x14ac:dyDescent="0.3">
      <c r="BI158" s="8"/>
      <c r="BJ158" s="16"/>
      <c r="BK158" s="16"/>
    </row>
    <row r="159" spans="12:65" x14ac:dyDescent="0.3">
      <c r="BI159" s="8"/>
      <c r="BJ159" s="16"/>
      <c r="BK159" s="16"/>
    </row>
    <row r="160" spans="12:65" x14ac:dyDescent="0.3">
      <c r="BI160" s="8"/>
      <c r="BJ160" s="16"/>
      <c r="BK160" s="16"/>
    </row>
    <row r="161" spans="61:63" x14ac:dyDescent="0.3">
      <c r="BI161" s="8"/>
      <c r="BJ161" s="16"/>
      <c r="BK161" s="16"/>
    </row>
    <row r="162" spans="61:63" x14ac:dyDescent="0.3">
      <c r="BI162" s="8"/>
      <c r="BJ162" s="16"/>
      <c r="BK162" s="16"/>
    </row>
    <row r="163" spans="61:63" x14ac:dyDescent="0.3">
      <c r="BI163" s="8"/>
      <c r="BJ163" s="16"/>
      <c r="BK163" s="16"/>
    </row>
    <row r="164" spans="61:63" x14ac:dyDescent="0.3">
      <c r="BI164" s="8"/>
      <c r="BJ164" s="16"/>
      <c r="BK164" s="16"/>
    </row>
    <row r="165" spans="61:63" x14ac:dyDescent="0.3">
      <c r="BI165" s="8"/>
      <c r="BJ165" s="16"/>
      <c r="BK165" s="16"/>
    </row>
    <row r="166" spans="61:63" x14ac:dyDescent="0.3">
      <c r="BI166" s="8"/>
      <c r="BJ166" s="16"/>
      <c r="BK166" s="16"/>
    </row>
    <row r="167" spans="61:63" x14ac:dyDescent="0.3">
      <c r="BI167" s="8"/>
      <c r="BJ167" s="16"/>
      <c r="BK167" s="16"/>
    </row>
    <row r="168" spans="61:63" x14ac:dyDescent="0.3">
      <c r="BI168" s="8"/>
      <c r="BJ168" s="72"/>
      <c r="BK168" s="72"/>
    </row>
  </sheetData>
  <mergeCells count="4">
    <mergeCell ref="BI137:BM137"/>
    <mergeCell ref="BA138:BB138"/>
    <mergeCell ref="A81:B81"/>
    <mergeCell ref="L134:M134"/>
  </mergeCells>
  <conditionalFormatting sqref="BM122">
    <cfRule type="containsText" dxfId="1" priority="1" operator="containsText" text="ERROR">
      <formula>NOT(ISERROR(SEARCH("ERROR",BM122)))</formula>
    </cfRule>
    <cfRule type="containsText" dxfId="0" priority="2" operator="containsText" text="OK">
      <formula>NOT(ISERROR(SEARCH("OK",BM122)))</formula>
    </cfRule>
  </conditionalFormatting>
  <printOptions horizontalCentered="1"/>
  <pageMargins left="0" right="0" top="0.75" bottom="0.25" header="0.25" footer="0.3"/>
  <pageSetup paperSize="5" scale="75" fitToWidth="4" orientation="portrait" r:id="rId1"/>
  <headerFooter>
    <oddHeader>&amp;C&amp;"Agenda,Regular"&amp;12&amp;K1E384BDENTON COUNTY TRANSPORTATION AUTHORITY
FY23 Proposed Budget
Budget Detail by Department</oddHeader>
  </headerFooter>
  <colBreaks count="1" manualBreakCount="1">
    <brk id="58" max="1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 Adopted Budget</vt:lpstr>
      <vt:lpstr>'FY23 Adopted Budget'!Print_Area</vt:lpstr>
      <vt:lpstr>'FY23 Adopted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Riddle</dc:creator>
  <cp:lastModifiedBy>Amanda Riddle</cp:lastModifiedBy>
  <dcterms:created xsi:type="dcterms:W3CDTF">2022-09-28T17:53:32Z</dcterms:created>
  <dcterms:modified xsi:type="dcterms:W3CDTF">2022-12-22T17:59:14Z</dcterms:modified>
</cp:coreProperties>
</file>